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ohn/Desktop/Sport Law Files/WAC/New athlete package/"/>
    </mc:Choice>
  </mc:AlternateContent>
  <xr:revisionPtr revIDLastSave="0" documentId="13_ncr:1_{B802A1DC-2B07-244C-92D4-C72BB007F1F8}" xr6:coauthVersionLast="47" xr6:coauthVersionMax="47" xr10:uidLastSave="{00000000-0000-0000-0000-000000000000}"/>
  <bookViews>
    <workbookView xWindow="36880" yWindow="500" windowWidth="27760" windowHeight="15020" xr2:uid="{00000000-000D-0000-FFFF-FFFF00000000}"/>
  </bookViews>
  <sheets>
    <sheet name="Events" sheetId="1" r:id="rId1"/>
    <sheet name="Cost Reduction Options" sheetId="4" r:id="rId2"/>
    <sheet name="Equipment &amp; Misc." sheetId="2" r:id="rId3"/>
    <sheet name="Living Expenses" sheetId="3" r:id="rId4"/>
    <sheet name="Funding Sources" sheetId="5" r:id="rId5"/>
  </sheets>
  <definedNames>
    <definedName name="_xlnm.Print_Area" localSheetId="2">'Equipment &amp; Misc.'!$A$1:$D$16</definedName>
    <definedName name="Z_60AD6930_90FF_49B8_BD03_B305983BB09F_.wvu.PrintArea" localSheetId="2" hidden="1">'Equipment &amp; Misc.'!$A$1:$D$16</definedName>
    <definedName name="Z_60AD6930_90FF_49B8_BD03_B305983BB09F_.wvu.Rows" localSheetId="0" hidden="1">Events!$7:$8,Events!$14:$14</definedName>
  </definedNames>
  <calcPr calcId="191029"/>
  <customWorkbookViews>
    <customWorkbookView name="Easy" guid="{60AD6930-90FF-49B8-BD03-B305983BB09F}" maximized="1" xWindow="1" yWindow="1" windowWidth="1916" windowHeight="8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4" l="1"/>
  <c r="B12" i="4"/>
  <c r="D4" i="4"/>
  <c r="D3" i="4"/>
  <c r="H46" i="1"/>
  <c r="G34" i="1"/>
  <c r="G33" i="1"/>
  <c r="G27" i="1"/>
  <c r="G26" i="1"/>
  <c r="G25" i="1"/>
  <c r="G23" i="1"/>
  <c r="B79" i="1"/>
  <c r="G31" i="1" s="1"/>
  <c r="B77" i="1"/>
  <c r="B75" i="1"/>
  <c r="B71" i="1"/>
  <c r="B61" i="1"/>
  <c r="B60" i="1"/>
  <c r="B59" i="1"/>
  <c r="G29" i="1" s="1"/>
  <c r="B58" i="1"/>
  <c r="B54" i="1"/>
  <c r="G24" i="1" s="1"/>
  <c r="B28" i="1"/>
  <c r="B31" i="1" s="1"/>
  <c r="B13" i="1"/>
  <c r="B12" i="1"/>
  <c r="G30" i="1" s="1"/>
  <c r="B11" i="1"/>
  <c r="G28" i="1" s="1"/>
  <c r="H3" i="1"/>
  <c r="C5" i="4"/>
  <c r="C3" i="4"/>
  <c r="B8" i="2"/>
  <c r="D8" i="2"/>
  <c r="B7" i="2"/>
  <c r="D7" i="2"/>
  <c r="B6" i="2"/>
  <c r="D6" i="2"/>
  <c r="D15" i="2" s="1"/>
  <c r="D9" i="2"/>
  <c r="D29" i="5"/>
  <c r="C29" i="5"/>
  <c r="D15" i="5"/>
  <c r="C15" i="5"/>
  <c r="E15" i="5" s="1"/>
  <c r="M31" i="3"/>
  <c r="L31" i="3"/>
  <c r="K31" i="3"/>
  <c r="J31" i="3"/>
  <c r="I31" i="3"/>
  <c r="H31" i="3"/>
  <c r="G31" i="3"/>
  <c r="F31" i="3"/>
  <c r="E31" i="3"/>
  <c r="D31" i="3"/>
  <c r="N31" i="3" s="1"/>
  <c r="C31" i="3"/>
  <c r="B31" i="3"/>
  <c r="M16" i="3"/>
  <c r="L16" i="3"/>
  <c r="K16" i="3"/>
  <c r="J16" i="3"/>
  <c r="I16" i="3"/>
  <c r="H16" i="3"/>
  <c r="G16" i="3"/>
  <c r="F16" i="3"/>
  <c r="E16" i="3"/>
  <c r="D16" i="3"/>
  <c r="C16" i="3"/>
  <c r="B16" i="3"/>
  <c r="N16" i="3"/>
  <c r="I5" i="2"/>
  <c r="P5" i="3"/>
  <c r="G32" i="1"/>
  <c r="B15" i="1"/>
  <c r="B82" i="1"/>
  <c r="B64" i="1"/>
  <c r="B48" i="1"/>
  <c r="H2" i="1" l="1"/>
  <c r="P6" i="3"/>
  <c r="I6" i="2" s="1"/>
  <c r="H4" i="1" l="1"/>
  <c r="P4" i="3"/>
  <c r="P7" i="3" s="1"/>
  <c r="I4" i="2"/>
  <c r="I7" i="2" s="1"/>
  <c r="H5" i="1" l="1"/>
  <c r="D5" i="4"/>
</calcChain>
</file>

<file path=xl/sharedStrings.xml><?xml version="1.0" encoding="utf-8"?>
<sst xmlns="http://schemas.openxmlformats.org/spreadsheetml/2006/main" count="242" uniqueCount="139">
  <si>
    <t>Events and Training</t>
  </si>
  <si>
    <t>Total For this 'Events'</t>
  </si>
  <si>
    <t>Dates :</t>
  </si>
  <si>
    <t>Total For 'Equipment &amp; Misc'</t>
  </si>
  <si>
    <t>Costs</t>
  </si>
  <si>
    <t>All Total</t>
  </si>
  <si>
    <t>Total + 10% Contingency</t>
  </si>
  <si>
    <t>Accomodation</t>
  </si>
  <si>
    <t>Entry Fee</t>
  </si>
  <si>
    <t>Flights</t>
  </si>
  <si>
    <t>Food</t>
  </si>
  <si>
    <t>Coach flights</t>
  </si>
  <si>
    <t>Coaching Fees</t>
  </si>
  <si>
    <t>Coaching Accomodation</t>
  </si>
  <si>
    <t>Coaching Entry Fee</t>
  </si>
  <si>
    <t>Coaching Food</t>
  </si>
  <si>
    <t>Total</t>
  </si>
  <si>
    <t>Costs (CAD)</t>
  </si>
  <si>
    <t>Cost</t>
  </si>
  <si>
    <t>Total For 'Living Expenses'</t>
  </si>
  <si>
    <t>Totals</t>
  </si>
  <si>
    <t>Living Expenses</t>
  </si>
  <si>
    <t>Month: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</si>
  <si>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</si>
  <si>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</si>
  <si>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</si>
  <si>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</si>
  <si>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</si>
  <si>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</si>
  <si>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</si>
  <si>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</si>
  <si>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</si>
  <si>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</si>
  <si>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</si>
  <si>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</si>
  <si>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Housing</t>
  </si>
  <si>
    <t>Options</t>
  </si>
  <si>
    <t>Cost Change</t>
  </si>
  <si>
    <t>New total Budget</t>
  </si>
  <si>
    <t>if Options (minimum)</t>
  </si>
  <si>
    <t>Current Funding</t>
  </si>
  <si>
    <t>Funding Sources</t>
  </si>
  <si>
    <t>Date avaliable</t>
  </si>
  <si>
    <t>Name 1</t>
  </si>
  <si>
    <t>Name 2</t>
  </si>
  <si>
    <t>Wind Athletes</t>
  </si>
  <si>
    <t>Misc</t>
  </si>
  <si>
    <t>Total Clamied</t>
  </si>
  <si>
    <t>Funding Sources/ Claim Type</t>
  </si>
  <si>
    <t>Date of Claim</t>
  </si>
  <si>
    <t>Amount Remaining in this Funding Source</t>
  </si>
  <si>
    <t>____</t>
  </si>
  <si>
    <t>Status</t>
  </si>
  <si>
    <t>Totals after Tax</t>
  </si>
  <si>
    <t>Coach Boat</t>
  </si>
  <si>
    <t>Car</t>
  </si>
  <si>
    <t>Coachboat Gas</t>
  </si>
  <si>
    <t xml:space="preserve">Coachboat Gas </t>
  </si>
  <si>
    <t>Equipment</t>
  </si>
  <si>
    <t>Equipment List</t>
  </si>
  <si>
    <t xml:space="preserve">Pending fundraising </t>
  </si>
  <si>
    <t>Notes</t>
  </si>
  <si>
    <t>Total Cost for Equipment</t>
  </si>
  <si>
    <t>$35/day</t>
  </si>
  <si>
    <t>Total For Events and Training</t>
  </si>
  <si>
    <t>Overall Cost Breakdown</t>
  </si>
  <si>
    <t xml:space="preserve">Olympic Boat </t>
  </si>
  <si>
    <t>3 New Mainsails (1615 Euro/ Main)</t>
  </si>
  <si>
    <t>3 Jibs</t>
  </si>
  <si>
    <t>5 spinnakers</t>
  </si>
  <si>
    <t>Car Gas</t>
  </si>
  <si>
    <t>Boat Storage</t>
  </si>
  <si>
    <t>Coachboat in Rio</t>
  </si>
  <si>
    <t>Total CAD</t>
  </si>
  <si>
    <t>Misc parts</t>
  </si>
  <si>
    <t>pending</t>
  </si>
  <si>
    <t>Points flights</t>
  </si>
  <si>
    <t>1  block less private coaching</t>
  </si>
  <si>
    <t>1 &amp; 2 &amp; 3</t>
  </si>
  <si>
    <t>Gear excess baggage</t>
  </si>
  <si>
    <t>Flight excess baggage fee</t>
  </si>
  <si>
    <t>Board Insurance</t>
  </si>
  <si>
    <t>Insurance from Sail Canada</t>
  </si>
  <si>
    <t>$10/day</t>
  </si>
  <si>
    <t>$50 cdn/day</t>
  </si>
  <si>
    <t>Training Camp Brazil Part 2</t>
  </si>
  <si>
    <t>Training Camp Brazil Part 1</t>
  </si>
  <si>
    <t>23 days</t>
  </si>
  <si>
    <t xml:space="preserve">Jan 1-15 </t>
  </si>
  <si>
    <t>15 days</t>
  </si>
  <si>
    <t>$50/day</t>
  </si>
  <si>
    <t xml:space="preserve"> $200USD/day</t>
  </si>
  <si>
    <t>Miami OCR</t>
  </si>
  <si>
    <t>14 days</t>
  </si>
  <si>
    <t>Jan 14-28</t>
  </si>
  <si>
    <t>Board Baggage Fee</t>
  </si>
  <si>
    <t>$100 cdn/day</t>
  </si>
  <si>
    <t>Rental Car &amp; Gas</t>
  </si>
  <si>
    <t>shared</t>
  </si>
  <si>
    <t>500euro/day when away from Brazil - shared</t>
  </si>
  <si>
    <t>Coahcboat charter &amp; gas</t>
  </si>
  <si>
    <t>Fin (3)</t>
  </si>
  <si>
    <t>Bases</t>
  </si>
  <si>
    <t>ordered</t>
  </si>
  <si>
    <t>Misc parts (gaskets)</t>
  </si>
  <si>
    <t>Sails 1</t>
  </si>
  <si>
    <t>Mast 1</t>
  </si>
  <si>
    <t xml:space="preserve">AUSTRALIA WORLDS </t>
  </si>
  <si>
    <t xml:space="preserve">20 Days </t>
  </si>
  <si>
    <t>Feb 8- March 1</t>
  </si>
  <si>
    <t xml:space="preserve">Excess Baggage Fees </t>
  </si>
  <si>
    <t>100 cad per night</t>
  </si>
  <si>
    <t>$50 per day</t>
  </si>
  <si>
    <t>Coahcboat gas &amp; charter</t>
  </si>
  <si>
    <t>$30 per day gas &amp; $250/day charter - shared already</t>
  </si>
  <si>
    <t>250Euro/day - shared already</t>
  </si>
  <si>
    <t>$50 per day shared</t>
  </si>
  <si>
    <t>Palma</t>
  </si>
  <si>
    <t xml:space="preserve">March 23-April 5 </t>
  </si>
  <si>
    <t>13 days</t>
  </si>
  <si>
    <t>Excess Baggage Fees</t>
  </si>
  <si>
    <t>$100cdn/night</t>
  </si>
  <si>
    <t>could be shared</t>
  </si>
  <si>
    <t>8 days @ 375</t>
  </si>
  <si>
    <t>$50/night shared</t>
  </si>
  <si>
    <t>$50/day shared</t>
  </si>
  <si>
    <t>Sail, Mast, 2 bases</t>
  </si>
  <si>
    <t>Excess Baggage Cost</t>
  </si>
  <si>
    <t>Coaching Fee</t>
  </si>
  <si>
    <t>Board Transport</t>
  </si>
  <si>
    <t>December 1-23</t>
  </si>
  <si>
    <t>375/day (250euro/day)</t>
  </si>
  <si>
    <t>Mast &amp; Sail</t>
  </si>
  <si>
    <t>Coachboat Gas &amp; Charter</t>
  </si>
  <si>
    <t>Coaching in Brazil @ $200USD/day for 15 days</t>
  </si>
  <si>
    <t>Skipper Name</t>
  </si>
  <si>
    <t>Crew Name</t>
  </si>
  <si>
    <t>Donations</t>
  </si>
  <si>
    <t>shared accommodation with another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</si>
</sst>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$&quot;#,##0;[Red]\-&quot;$&quot;#,##0"/>
    <numFmt numFmtId="165" formatCode="_-&quot;$&quot;* #,##0.00_-;\-&quot;$&quot;* #,##0.00_-;_-&quot;$&quot;* &quot;-&quot;??_-;_-@_-"/>
    <numFmt numFmtId="166" formatCode="&quot;$&quot;#,##0.00"/>
    <numFmt numFmtId="167" formatCode="&quot;$&quot;#,##0"/>
    <numFmt numFmtId="168" formatCode="&quot;$&quot;#,##0\ ;&quot;$&quot;\(#,##0\)"/>
    <numFmt numFmtId="169" formatCode="&quot;$&quot;#,##0.00\ ;&quot;$&quot;\(#,##0.00\)"/>
    <numFmt numFmtId="170" formatCode="m/d/yyyy;@"/>
    <numFmt numFmtId="171" formatCode="mmmm\ d\,\ yyyy;@"/>
    <numFmt numFmtId="172" formatCode="_-[$€-2]\ * #,##0.00_-;\-[$€-2]\ * #,##0.00_-;_-[$€-2]\ * &quot;-&quot;??_-;_-@_-"/>
    <numFmt numFmtId="173" formatCode="[$-F800]dddd\,\ mmmm\ dd\,\ yyyy"/>
  </numFmts>
  <fonts count="13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rgb="FF1F497D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1F497D"/>
      <name val="Cambria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E5B8B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5"/>
      </patternFill>
    </fill>
  </fills>
  <borders count="1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rgb="FF4F81BD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rgb="FF4F81BD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ck">
        <color rgb="FF4F81BD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ck">
        <color rgb="FF4F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5">
    <xf numFmtId="0" fontId="0" fillId="0" borderId="0"/>
    <xf numFmtId="165" fontId="118" fillId="0" borderId="0" applyFont="0" applyFill="0" applyBorder="0" applyAlignment="0" applyProtection="0"/>
    <xf numFmtId="0" fontId="1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</cellStyleXfs>
  <cellXfs count="265">
    <xf numFmtId="0" fontId="0" fillId="0" borderId="0" xfId="0" applyAlignment="1">
      <alignment wrapText="1"/>
    </xf>
    <xf numFmtId="0" fontId="2" fillId="2" borderId="1" xfId="0" applyFont="1" applyFill="1" applyBorder="1"/>
    <xf numFmtId="0" fontId="3" fillId="3" borderId="2" xfId="0" applyFont="1" applyFill="1" applyBorder="1"/>
    <xf numFmtId="0" fontId="4" fillId="0" borderId="3" xfId="0" applyFont="1" applyBorder="1"/>
    <xf numFmtId="0" fontId="6" fillId="0" borderId="5" xfId="0" applyFont="1" applyBorder="1"/>
    <xf numFmtId="0" fontId="7" fillId="0" borderId="6" xfId="0" applyFont="1" applyBorder="1"/>
    <xf numFmtId="167" fontId="8" fillId="0" borderId="7" xfId="0" applyNumberFormat="1" applyFont="1" applyBorder="1"/>
    <xf numFmtId="168" fontId="9" fillId="0" borderId="8" xfId="0" applyNumberFormat="1" applyFont="1" applyBorder="1" applyAlignment="1">
      <alignment horizontal="center"/>
    </xf>
    <xf numFmtId="0" fontId="10" fillId="0" borderId="9" xfId="0" applyFont="1" applyBorder="1"/>
    <xf numFmtId="0" fontId="11" fillId="5" borderId="10" xfId="0" applyFont="1" applyFill="1" applyBorder="1"/>
    <xf numFmtId="0" fontId="14" fillId="6" borderId="12" xfId="0" applyFont="1" applyFill="1" applyBorder="1"/>
    <xf numFmtId="0" fontId="15" fillId="0" borderId="14" xfId="0" applyFont="1" applyBorder="1" applyAlignment="1">
      <alignment horizontal="center"/>
    </xf>
    <xf numFmtId="0" fontId="16" fillId="0" borderId="15" xfId="0" applyFont="1" applyBorder="1"/>
    <xf numFmtId="168" fontId="17" fillId="7" borderId="17" xfId="0" applyNumberFormat="1" applyFont="1" applyFill="1" applyBorder="1"/>
    <xf numFmtId="168" fontId="18" fillId="0" borderId="18" xfId="0" applyNumberFormat="1" applyFont="1" applyBorder="1"/>
    <xf numFmtId="167" fontId="19" fillId="0" borderId="19" xfId="0" applyNumberFormat="1" applyFont="1" applyBorder="1"/>
    <xf numFmtId="0" fontId="20" fillId="0" borderId="20" xfId="0" applyFont="1" applyBorder="1"/>
    <xf numFmtId="0" fontId="21" fillId="0" borderId="21" xfId="0" applyFont="1" applyBorder="1"/>
    <xf numFmtId="0" fontId="22" fillId="0" borderId="22" xfId="0" applyFont="1" applyBorder="1"/>
    <xf numFmtId="0" fontId="24" fillId="9" borderId="23" xfId="0" applyFont="1" applyFill="1" applyBorder="1"/>
    <xf numFmtId="167" fontId="25" fillId="0" borderId="24" xfId="0" applyNumberFormat="1" applyFont="1" applyBorder="1"/>
    <xf numFmtId="0" fontId="26" fillId="10" borderId="25" xfId="0" applyFont="1" applyFill="1" applyBorder="1"/>
    <xf numFmtId="0" fontId="27" fillId="0" borderId="26" xfId="0" applyFont="1" applyBorder="1"/>
    <xf numFmtId="167" fontId="28" fillId="0" borderId="27" xfId="0" applyNumberFormat="1" applyFont="1" applyBorder="1"/>
    <xf numFmtId="169" fontId="29" fillId="11" borderId="28" xfId="0" applyNumberFormat="1" applyFont="1" applyFill="1" applyBorder="1"/>
    <xf numFmtId="0" fontId="30" fillId="0" borderId="29" xfId="0" applyFont="1" applyBorder="1" applyAlignment="1">
      <alignment wrapText="1"/>
    </xf>
    <xf numFmtId="170" fontId="32" fillId="0" borderId="31" xfId="0" applyNumberFormat="1" applyFont="1" applyBorder="1"/>
    <xf numFmtId="0" fontId="33" fillId="12" borderId="32" xfId="0" applyFont="1" applyFill="1" applyBorder="1"/>
    <xf numFmtId="171" fontId="34" fillId="0" borderId="33" xfId="0" applyNumberFormat="1" applyFont="1" applyBorder="1" applyAlignment="1">
      <alignment horizontal="center"/>
    </xf>
    <xf numFmtId="0" fontId="35" fillId="0" borderId="34" xfId="0" applyFont="1" applyBorder="1" applyAlignment="1">
      <alignment wrapText="1"/>
    </xf>
    <xf numFmtId="0" fontId="36" fillId="13" borderId="35" xfId="0" applyFont="1" applyFill="1" applyBorder="1"/>
    <xf numFmtId="0" fontId="37" fillId="14" borderId="36" xfId="0" applyFont="1" applyFill="1" applyBorder="1"/>
    <xf numFmtId="169" fontId="39" fillId="0" borderId="37" xfId="0" applyNumberFormat="1" applyFont="1" applyBorder="1"/>
    <xf numFmtId="0" fontId="40" fillId="0" borderId="38" xfId="0" applyFont="1" applyBorder="1"/>
    <xf numFmtId="0" fontId="41" fillId="15" borderId="39" xfId="0" applyFont="1" applyFill="1" applyBorder="1"/>
    <xf numFmtId="0" fontId="43" fillId="16" borderId="41" xfId="0" applyFont="1" applyFill="1" applyBorder="1"/>
    <xf numFmtId="171" fontId="44" fillId="17" borderId="42" xfId="0" applyNumberFormat="1" applyFont="1" applyFill="1" applyBorder="1" applyAlignment="1">
      <alignment horizontal="center"/>
    </xf>
    <xf numFmtId="168" fontId="45" fillId="18" borderId="43" xfId="0" applyNumberFormat="1" applyFont="1" applyFill="1" applyBorder="1"/>
    <xf numFmtId="166" fontId="46" fillId="0" borderId="44" xfId="0" applyNumberFormat="1" applyFont="1" applyBorder="1"/>
    <xf numFmtId="0" fontId="47" fillId="0" borderId="45" xfId="0" applyFont="1" applyBorder="1"/>
    <xf numFmtId="0" fontId="48" fillId="0" borderId="46" xfId="0" applyFont="1" applyBorder="1"/>
    <xf numFmtId="0" fontId="49" fillId="0" borderId="47" xfId="0" applyFont="1" applyBorder="1"/>
    <xf numFmtId="0" fontId="50" fillId="0" borderId="48" xfId="0" applyFont="1" applyBorder="1"/>
    <xf numFmtId="0" fontId="51" fillId="0" borderId="49" xfId="0" applyFont="1" applyBorder="1"/>
    <xf numFmtId="0" fontId="52" fillId="0" borderId="50" xfId="0" applyFont="1" applyBorder="1"/>
    <xf numFmtId="0" fontId="53" fillId="19" borderId="51" xfId="0" applyFont="1" applyFill="1" applyBorder="1"/>
    <xf numFmtId="0" fontId="54" fillId="20" borderId="52" xfId="0" applyFont="1" applyFill="1" applyBorder="1"/>
    <xf numFmtId="168" fontId="55" fillId="21" borderId="53" xfId="0" applyNumberFormat="1" applyFont="1" applyFill="1" applyBorder="1"/>
    <xf numFmtId="0" fontId="56" fillId="0" borderId="54" xfId="0" applyFont="1" applyBorder="1" applyAlignment="1">
      <alignment horizontal="center"/>
    </xf>
    <xf numFmtId="167" fontId="57" fillId="0" borderId="55" xfId="0" applyNumberFormat="1" applyFont="1" applyBorder="1"/>
    <xf numFmtId="0" fontId="58" fillId="0" borderId="56" xfId="0" applyFont="1" applyBorder="1"/>
    <xf numFmtId="0" fontId="59" fillId="0" borderId="57" xfId="0" applyFont="1" applyBorder="1"/>
    <xf numFmtId="169" fontId="60" fillId="0" borderId="58" xfId="0" applyNumberFormat="1" applyFont="1" applyBorder="1"/>
    <xf numFmtId="167" fontId="61" fillId="0" borderId="59" xfId="0" applyNumberFormat="1" applyFont="1" applyBorder="1"/>
    <xf numFmtId="0" fontId="62" fillId="0" borderId="60" xfId="0" applyFont="1" applyBorder="1"/>
    <xf numFmtId="0" fontId="63" fillId="0" borderId="61" xfId="0" applyFont="1" applyBorder="1" applyAlignment="1">
      <alignment horizontal="center" vertical="center"/>
    </xf>
    <xf numFmtId="169" fontId="64" fillId="23" borderId="62" xfId="0" applyNumberFormat="1" applyFont="1" applyFill="1" applyBorder="1"/>
    <xf numFmtId="0" fontId="65" fillId="0" borderId="63" xfId="0" applyFont="1" applyBorder="1"/>
    <xf numFmtId="0" fontId="66" fillId="24" borderId="64" xfId="0" applyFont="1" applyFill="1" applyBorder="1"/>
    <xf numFmtId="167" fontId="67" fillId="0" borderId="65" xfId="0" applyNumberFormat="1" applyFont="1" applyBorder="1"/>
    <xf numFmtId="168" fontId="68" fillId="0" borderId="67" xfId="0" applyNumberFormat="1" applyFont="1" applyBorder="1" applyAlignment="1">
      <alignment horizontal="center"/>
    </xf>
    <xf numFmtId="0" fontId="69" fillId="26" borderId="68" xfId="0" applyFont="1" applyFill="1" applyBorder="1"/>
    <xf numFmtId="0" fontId="70" fillId="27" borderId="0" xfId="0" applyFont="1" applyFill="1"/>
    <xf numFmtId="0" fontId="71" fillId="0" borderId="69" xfId="0" applyFont="1" applyBorder="1"/>
    <xf numFmtId="167" fontId="72" fillId="0" borderId="70" xfId="0" applyNumberFormat="1" applyFont="1" applyBorder="1"/>
    <xf numFmtId="167" fontId="74" fillId="0" borderId="71" xfId="0" applyNumberFormat="1" applyFont="1" applyBorder="1"/>
    <xf numFmtId="0" fontId="76" fillId="28" borderId="73" xfId="0" applyFont="1" applyFill="1" applyBorder="1"/>
    <xf numFmtId="0" fontId="79" fillId="0" borderId="76" xfId="0" applyFont="1" applyBorder="1"/>
    <xf numFmtId="0" fontId="80" fillId="0" borderId="77" xfId="0" applyFont="1" applyBorder="1"/>
    <xf numFmtId="0" fontId="81" fillId="31" borderId="78" xfId="0" applyFont="1" applyFill="1" applyBorder="1"/>
    <xf numFmtId="0" fontId="82" fillId="0" borderId="79" xfId="0" applyFont="1" applyBorder="1" applyAlignment="1">
      <alignment horizontal="center"/>
    </xf>
    <xf numFmtId="167" fontId="83" fillId="0" borderId="80" xfId="0" applyNumberFormat="1" applyFont="1" applyBorder="1"/>
    <xf numFmtId="0" fontId="84" fillId="0" borderId="81" xfId="0" applyFont="1" applyBorder="1"/>
    <xf numFmtId="167" fontId="85" fillId="32" borderId="82" xfId="0" applyNumberFormat="1" applyFont="1" applyFill="1" applyBorder="1"/>
    <xf numFmtId="169" fontId="86" fillId="33" borderId="83" xfId="0" applyNumberFormat="1" applyFont="1" applyFill="1" applyBorder="1"/>
    <xf numFmtId="0" fontId="87" fillId="0" borderId="84" xfId="0" applyFont="1" applyBorder="1"/>
    <xf numFmtId="0" fontId="88" fillId="0" borderId="85" xfId="0" applyFont="1" applyBorder="1"/>
    <xf numFmtId="169" fontId="89" fillId="34" borderId="86" xfId="0" applyNumberFormat="1" applyFont="1" applyFill="1" applyBorder="1"/>
    <xf numFmtId="0" fontId="90" fillId="0" borderId="87" xfId="0" applyFont="1" applyBorder="1"/>
    <xf numFmtId="0" fontId="91" fillId="35" borderId="88" xfId="0" applyFont="1" applyFill="1" applyBorder="1"/>
    <xf numFmtId="0" fontId="92" fillId="0" borderId="89" xfId="0" applyFont="1" applyBorder="1"/>
    <xf numFmtId="0" fontId="93" fillId="36" borderId="90" xfId="0" applyFont="1" applyFill="1" applyBorder="1"/>
    <xf numFmtId="0" fontId="94" fillId="0" borderId="0" xfId="0" applyFont="1"/>
    <xf numFmtId="168" fontId="95" fillId="0" borderId="91" xfId="0" applyNumberFormat="1" applyFont="1" applyBorder="1" applyAlignment="1">
      <alignment horizontal="center"/>
    </xf>
    <xf numFmtId="167" fontId="96" fillId="37" borderId="92" xfId="0" applyNumberFormat="1" applyFont="1" applyFill="1" applyBorder="1"/>
    <xf numFmtId="0" fontId="97" fillId="0" borderId="93" xfId="0" applyFont="1" applyBorder="1"/>
    <xf numFmtId="0" fontId="98" fillId="0" borderId="94" xfId="0" applyFont="1" applyBorder="1"/>
    <xf numFmtId="170" fontId="99" fillId="0" borderId="95" xfId="0" applyNumberFormat="1" applyFont="1" applyBorder="1"/>
    <xf numFmtId="0" fontId="100" fillId="0" borderId="96" xfId="0" applyFont="1" applyBorder="1"/>
    <xf numFmtId="168" fontId="101" fillId="0" borderId="97" xfId="0" applyNumberFormat="1" applyFont="1" applyBorder="1" applyAlignment="1">
      <alignment horizontal="center" wrapText="1"/>
    </xf>
    <xf numFmtId="4" fontId="102" fillId="0" borderId="98" xfId="0" applyNumberFormat="1" applyFont="1" applyBorder="1" applyAlignment="1">
      <alignment horizontal="center"/>
    </xf>
    <xf numFmtId="0" fontId="103" fillId="38" borderId="99" xfId="0" applyFont="1" applyFill="1" applyBorder="1"/>
    <xf numFmtId="0" fontId="104" fillId="0" borderId="100" xfId="0" applyFont="1" applyBorder="1"/>
    <xf numFmtId="0" fontId="105" fillId="39" borderId="101" xfId="0" applyFont="1" applyFill="1" applyBorder="1" applyAlignment="1">
      <alignment horizontal="center" vertical="center"/>
    </xf>
    <xf numFmtId="167" fontId="106" fillId="40" borderId="102" xfId="0" applyNumberFormat="1" applyFont="1" applyFill="1" applyBorder="1"/>
    <xf numFmtId="168" fontId="107" fillId="0" borderId="103" xfId="0" applyNumberFormat="1" applyFont="1" applyBorder="1" applyAlignment="1">
      <alignment horizontal="center" vertical="center"/>
    </xf>
    <xf numFmtId="0" fontId="108" fillId="0" borderId="0" xfId="0" applyFont="1"/>
    <xf numFmtId="0" fontId="110" fillId="0" borderId="105" xfId="0" applyFont="1" applyBorder="1"/>
    <xf numFmtId="0" fontId="111" fillId="42" borderId="106" xfId="0" applyFont="1" applyFill="1" applyBorder="1" applyAlignment="1">
      <alignment horizontal="center"/>
    </xf>
    <xf numFmtId="3" fontId="112" fillId="0" borderId="107" xfId="0" applyNumberFormat="1" applyFont="1" applyBorder="1"/>
    <xf numFmtId="167" fontId="113" fillId="0" borderId="110" xfId="0" applyNumberFormat="1" applyFont="1" applyBorder="1"/>
    <xf numFmtId="3" fontId="114" fillId="0" borderId="112" xfId="0" applyNumberFormat="1" applyFont="1" applyBorder="1" applyAlignment="1">
      <alignment horizontal="center" vertical="center"/>
    </xf>
    <xf numFmtId="168" fontId="115" fillId="0" borderId="113" xfId="0" applyNumberFormat="1" applyFont="1" applyBorder="1" applyAlignment="1">
      <alignment horizontal="center"/>
    </xf>
    <xf numFmtId="3" fontId="116" fillId="44" borderId="114" xfId="0" applyNumberFormat="1" applyFont="1" applyFill="1" applyBorder="1" applyAlignment="1">
      <alignment horizontal="center"/>
    </xf>
    <xf numFmtId="4" fontId="117" fillId="0" borderId="115" xfId="0" applyNumberFormat="1" applyFont="1" applyBorder="1" applyAlignment="1">
      <alignment horizontal="center"/>
    </xf>
    <xf numFmtId="0" fontId="120" fillId="0" borderId="16" xfId="0" applyFont="1" applyBorder="1"/>
    <xf numFmtId="0" fontId="120" fillId="0" borderId="107" xfId="0" applyFont="1" applyBorder="1"/>
    <xf numFmtId="0" fontId="120" fillId="0" borderId="93" xfId="0" applyFont="1" applyBorder="1" applyAlignment="1">
      <alignment horizontal="left" vertical="top"/>
    </xf>
    <xf numFmtId="165" fontId="120" fillId="0" borderId="80" xfId="1" applyFont="1" applyBorder="1" applyAlignment="1">
      <alignment horizontal="left" vertical="top"/>
    </xf>
    <xf numFmtId="0" fontId="120" fillId="0" borderId="80" xfId="0" applyFont="1" applyBorder="1" applyAlignment="1">
      <alignment horizontal="left" vertical="top"/>
    </xf>
    <xf numFmtId="0" fontId="120" fillId="0" borderId="93" xfId="0" applyFont="1" applyBorder="1" applyAlignment="1">
      <alignment horizontal="left" vertical="top" wrapText="1"/>
    </xf>
    <xf numFmtId="172" fontId="120" fillId="0" borderId="80" xfId="1" applyNumberFormat="1" applyFont="1" applyBorder="1" applyAlignment="1">
      <alignment horizontal="left" vertical="top"/>
    </xf>
    <xf numFmtId="0" fontId="120" fillId="0" borderId="80" xfId="0" applyFont="1" applyBorder="1" applyAlignment="1">
      <alignment horizontal="left" vertical="top" wrapText="1"/>
    </xf>
    <xf numFmtId="166" fontId="120" fillId="0" borderId="93" xfId="0" applyNumberFormat="1" applyFont="1" applyBorder="1" applyAlignment="1">
      <alignment horizontal="left" vertical="top"/>
    </xf>
    <xf numFmtId="172" fontId="120" fillId="0" borderId="80" xfId="0" applyNumberFormat="1" applyFont="1" applyBorder="1" applyAlignment="1">
      <alignment horizontal="left" vertical="top"/>
    </xf>
    <xf numFmtId="0" fontId="120" fillId="0" borderId="109" xfId="0" applyFont="1" applyBorder="1" applyAlignment="1">
      <alignment horizontal="left" vertical="top"/>
    </xf>
    <xf numFmtId="165" fontId="120" fillId="0" borderId="107" xfId="1" applyFont="1" applyBorder="1" applyAlignment="1">
      <alignment wrapText="1"/>
    </xf>
    <xf numFmtId="0" fontId="120" fillId="0" borderId="12" xfId="0" applyFont="1" applyBorder="1" applyAlignment="1">
      <alignment horizontal="left" vertical="top" wrapText="1"/>
    </xf>
    <xf numFmtId="165" fontId="120" fillId="0" borderId="109" xfId="1" applyFont="1" applyBorder="1" applyAlignment="1">
      <alignment horizontal="left" vertical="top" wrapText="1"/>
    </xf>
    <xf numFmtId="0" fontId="94" fillId="0" borderId="0" xfId="0" applyFont="1" applyAlignment="1">
      <alignment wrapText="1"/>
    </xf>
    <xf numFmtId="0" fontId="31" fillId="0" borderId="30" xfId="0" applyFont="1" applyBorder="1" applyAlignment="1">
      <alignment wrapText="1"/>
    </xf>
    <xf numFmtId="0" fontId="51" fillId="0" borderId="49" xfId="0" applyFont="1" applyBorder="1" applyAlignment="1">
      <alignment wrapText="1"/>
    </xf>
    <xf numFmtId="0" fontId="62" fillId="0" borderId="60" xfId="0" applyFont="1" applyBorder="1" applyAlignment="1">
      <alignment wrapText="1"/>
    </xf>
    <xf numFmtId="0" fontId="77" fillId="30" borderId="75" xfId="0" applyFont="1" applyFill="1" applyBorder="1" applyAlignment="1">
      <alignment wrapText="1"/>
    </xf>
    <xf numFmtId="0" fontId="119" fillId="0" borderId="60" xfId="0" applyFont="1" applyBorder="1"/>
    <xf numFmtId="0" fontId="1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62" fillId="0" borderId="0" xfId="0" applyFont="1"/>
    <xf numFmtId="0" fontId="73" fillId="0" borderId="0" xfId="0" applyFont="1" applyAlignment="1">
      <alignment vertical="center" wrapText="1"/>
    </xf>
    <xf numFmtId="0" fontId="119" fillId="0" borderId="0" xfId="0" applyFont="1" applyAlignment="1">
      <alignment wrapText="1"/>
    </xf>
    <xf numFmtId="0" fontId="42" fillId="0" borderId="40" xfId="0" applyFont="1" applyBorder="1" applyAlignment="1">
      <alignment vertical="center" wrapText="1"/>
    </xf>
    <xf numFmtId="167" fontId="12" fillId="0" borderId="0" xfId="0" applyNumberFormat="1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7" fontId="61" fillId="0" borderId="59" xfId="0" applyNumberFormat="1" applyFont="1" applyBorder="1" applyAlignment="1">
      <alignment vertical="center" wrapText="1"/>
    </xf>
    <xf numFmtId="0" fontId="75" fillId="0" borderId="72" xfId="0" applyFont="1" applyBorder="1" applyAlignment="1">
      <alignment vertical="center" wrapText="1"/>
    </xf>
    <xf numFmtId="0" fontId="10" fillId="0" borderId="0" xfId="0" applyFont="1"/>
    <xf numFmtId="0" fontId="78" fillId="0" borderId="111" xfId="0" applyFont="1" applyBorder="1" applyAlignment="1">
      <alignment wrapText="1"/>
    </xf>
    <xf numFmtId="0" fontId="2" fillId="0" borderId="72" xfId="0" applyFont="1" applyBorder="1" applyAlignment="1">
      <alignment wrapText="1"/>
    </xf>
    <xf numFmtId="0" fontId="2" fillId="0" borderId="60" xfId="0" applyFont="1" applyBorder="1"/>
    <xf numFmtId="0" fontId="2" fillId="0" borderId="105" xfId="0" applyFont="1" applyBorder="1" applyAlignment="1">
      <alignment wrapText="1"/>
    </xf>
    <xf numFmtId="0" fontId="5" fillId="0" borderId="113" xfId="0" applyFont="1" applyBorder="1" applyAlignment="1">
      <alignment vertical="center" wrapText="1"/>
    </xf>
    <xf numFmtId="0" fontId="121" fillId="0" borderId="40" xfId="0" applyFont="1" applyBorder="1" applyAlignment="1">
      <alignment vertical="center" wrapText="1"/>
    </xf>
    <xf numFmtId="167" fontId="61" fillId="0" borderId="80" xfId="0" applyNumberFormat="1" applyFont="1" applyBorder="1" applyAlignment="1">
      <alignment vertical="center" wrapText="1"/>
    </xf>
    <xf numFmtId="0" fontId="2" fillId="0" borderId="80" xfId="0" applyFont="1" applyBorder="1" applyAlignment="1">
      <alignment wrapText="1"/>
    </xf>
    <xf numFmtId="0" fontId="2" fillId="0" borderId="113" xfId="0" applyFont="1" applyBorder="1" applyAlignment="1">
      <alignment wrapText="1"/>
    </xf>
    <xf numFmtId="0" fontId="120" fillId="43" borderId="101" xfId="0" applyFont="1" applyFill="1" applyBorder="1" applyAlignment="1">
      <alignment vertical="center"/>
    </xf>
    <xf numFmtId="0" fontId="120" fillId="43" borderId="102" xfId="0" applyFont="1" applyFill="1" applyBorder="1" applyAlignment="1">
      <alignment horizontal="center" vertical="center"/>
    </xf>
    <xf numFmtId="0" fontId="120" fillId="43" borderId="83" xfId="0" applyFont="1" applyFill="1" applyBorder="1" applyAlignment="1">
      <alignment horizontal="center" vertical="center" wrapText="1"/>
    </xf>
    <xf numFmtId="166" fontId="120" fillId="0" borderId="118" xfId="0" applyNumberFormat="1" applyFont="1" applyBorder="1"/>
    <xf numFmtId="166" fontId="120" fillId="0" borderId="113" xfId="0" applyNumberFormat="1" applyFont="1" applyBorder="1"/>
    <xf numFmtId="166" fontId="120" fillId="0" borderId="116" xfId="0" applyNumberFormat="1" applyFont="1" applyBorder="1" applyAlignment="1">
      <alignment horizontal="left" vertical="top"/>
    </xf>
    <xf numFmtId="166" fontId="120" fillId="0" borderId="113" xfId="0" applyNumberFormat="1" applyFont="1" applyBorder="1" applyAlignment="1">
      <alignment horizontal="left" vertical="top"/>
    </xf>
    <xf numFmtId="166" fontId="120" fillId="0" borderId="113" xfId="1" applyNumberFormat="1" applyFont="1" applyBorder="1" applyAlignment="1">
      <alignment horizontal="left" vertical="top"/>
    </xf>
    <xf numFmtId="166" fontId="120" fillId="0" borderId="93" xfId="0" applyNumberFormat="1" applyFont="1" applyBorder="1" applyAlignment="1">
      <alignment horizontal="left" vertical="top" wrapText="1"/>
    </xf>
    <xf numFmtId="166" fontId="120" fillId="0" borderId="119" xfId="0" applyNumberFormat="1" applyFont="1" applyBorder="1" applyAlignment="1">
      <alignment horizontal="left" vertical="top"/>
    </xf>
    <xf numFmtId="166" fontId="120" fillId="45" borderId="113" xfId="0" applyNumberFormat="1" applyFont="1" applyFill="1" applyBorder="1" applyAlignment="1">
      <alignment horizontal="left" vertical="top"/>
    </xf>
    <xf numFmtId="0" fontId="120" fillId="40" borderId="101" xfId="0" applyFont="1" applyFill="1" applyBorder="1"/>
    <xf numFmtId="0" fontId="120" fillId="40" borderId="78" xfId="0" applyFont="1" applyFill="1" applyBorder="1"/>
    <xf numFmtId="166" fontId="120" fillId="40" borderId="78" xfId="0" applyNumberFormat="1" applyFont="1" applyFill="1" applyBorder="1"/>
    <xf numFmtId="166" fontId="120" fillId="40" borderId="72" xfId="0" applyNumberFormat="1" applyFont="1" applyFill="1" applyBorder="1"/>
    <xf numFmtId="0" fontId="5" fillId="0" borderId="40" xfId="0" applyFont="1" applyBorder="1" applyAlignment="1">
      <alignment vertical="center" wrapText="1"/>
    </xf>
    <xf numFmtId="0" fontId="120" fillId="43" borderId="105" xfId="0" applyFont="1" applyFill="1" applyBorder="1" applyAlignment="1">
      <alignment horizontal="center" vertical="center" wrapText="1"/>
    </xf>
    <xf numFmtId="0" fontId="2" fillId="0" borderId="0" xfId="0" applyFont="1"/>
    <xf numFmtId="0" fontId="43" fillId="16" borderId="117" xfId="0" applyFont="1" applyFill="1" applyBorder="1"/>
    <xf numFmtId="0" fontId="24" fillId="9" borderId="117" xfId="0" applyFont="1" applyFill="1" applyBorder="1"/>
    <xf numFmtId="0" fontId="53" fillId="19" borderId="117" xfId="0" applyFont="1" applyFill="1" applyBorder="1"/>
    <xf numFmtId="0" fontId="54" fillId="20" borderId="117" xfId="0" applyFont="1" applyFill="1" applyBorder="1"/>
    <xf numFmtId="0" fontId="31" fillId="0" borderId="0" xfId="0" applyFont="1"/>
    <xf numFmtId="0" fontId="6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20" fillId="0" borderId="0" xfId="0" applyFont="1"/>
    <xf numFmtId="166" fontId="94" fillId="0" borderId="0" xfId="0" applyNumberFormat="1" applyFont="1"/>
    <xf numFmtId="0" fontId="5" fillId="0" borderId="60" xfId="0" applyFont="1" applyBorder="1" applyAlignment="1">
      <alignment wrapText="1"/>
    </xf>
    <xf numFmtId="0" fontId="2" fillId="43" borderId="116" xfId="0" applyFont="1" applyFill="1" applyBorder="1" applyAlignment="1">
      <alignment wrapText="1"/>
    </xf>
    <xf numFmtId="0" fontId="42" fillId="0" borderId="72" xfId="0" applyFont="1" applyBorder="1" applyAlignment="1">
      <alignment vertical="center" wrapText="1"/>
    </xf>
    <xf numFmtId="0" fontId="42" fillId="0" borderId="105" xfId="0" applyFont="1" applyBorder="1" applyAlignment="1">
      <alignment vertical="center" wrapText="1"/>
    </xf>
    <xf numFmtId="0" fontId="94" fillId="0" borderId="29" xfId="0" applyFont="1" applyBorder="1" applyAlignment="1">
      <alignment wrapText="1"/>
    </xf>
    <xf numFmtId="0" fontId="94" fillId="0" borderId="15" xfId="0" applyFont="1" applyBorder="1"/>
    <xf numFmtId="0" fontId="31" fillId="0" borderId="29" xfId="0" applyFont="1" applyBorder="1" applyAlignment="1">
      <alignment wrapText="1"/>
    </xf>
    <xf numFmtId="0" fontId="62" fillId="0" borderId="15" xfId="0" applyFont="1" applyBorder="1"/>
    <xf numFmtId="0" fontId="2" fillId="25" borderId="116" xfId="0" applyFont="1" applyFill="1" applyBorder="1" applyAlignment="1">
      <alignment vertical="center" wrapText="1"/>
    </xf>
    <xf numFmtId="0" fontId="51" fillId="0" borderId="49" xfId="0" applyFont="1" applyBorder="1" applyAlignment="1">
      <alignment vertical="center" wrapText="1"/>
    </xf>
    <xf numFmtId="0" fontId="0" fillId="0" borderId="0" xfId="0"/>
    <xf numFmtId="0" fontId="120" fillId="0" borderId="0" xfId="0" applyFont="1" applyAlignment="1">
      <alignment horizontal="center" vertical="center"/>
    </xf>
    <xf numFmtId="165" fontId="120" fillId="0" borderId="0" xfId="1" applyFont="1" applyFill="1" applyBorder="1" applyAlignment="1">
      <alignment wrapText="1"/>
    </xf>
    <xf numFmtId="165" fontId="120" fillId="0" borderId="0" xfId="1" applyFont="1" applyFill="1" applyBorder="1" applyAlignment="1">
      <alignment horizontal="left" vertical="top"/>
    </xf>
    <xf numFmtId="172" fontId="120" fillId="0" borderId="0" xfId="1" applyNumberFormat="1" applyFont="1" applyFill="1" applyBorder="1" applyAlignment="1">
      <alignment horizontal="left" vertical="top"/>
    </xf>
    <xf numFmtId="165" fontId="122" fillId="0" borderId="0" xfId="1" applyFont="1" applyFill="1" applyBorder="1" applyAlignment="1">
      <alignment horizontal="left" vertical="top"/>
    </xf>
    <xf numFmtId="0" fontId="120" fillId="0" borderId="120" xfId="0" applyFont="1" applyBorder="1" applyAlignment="1">
      <alignment horizontal="center" vertical="center" wrapText="1"/>
    </xf>
    <xf numFmtId="165" fontId="120" fillId="0" borderId="63" xfId="1" applyFont="1" applyFill="1" applyBorder="1" applyAlignment="1">
      <alignment horizontal="left" vertical="top"/>
    </xf>
    <xf numFmtId="0" fontId="94" fillId="0" borderId="45" xfId="0" applyFont="1" applyBorder="1" applyAlignment="1">
      <alignment wrapText="1"/>
    </xf>
    <xf numFmtId="0" fontId="5" fillId="0" borderId="81" xfId="0" applyFont="1" applyBorder="1" applyAlignment="1">
      <alignment wrapText="1"/>
    </xf>
    <xf numFmtId="165" fontId="5" fillId="0" borderId="70" xfId="0" applyNumberFormat="1" applyFont="1" applyBorder="1"/>
    <xf numFmtId="0" fontId="2" fillId="0" borderId="105" xfId="0" applyFont="1" applyBorder="1"/>
    <xf numFmtId="0" fontId="118" fillId="0" borderId="0" xfId="0" applyFont="1"/>
    <xf numFmtId="0" fontId="1" fillId="47" borderId="76" xfId="2" applyBorder="1"/>
    <xf numFmtId="0" fontId="1" fillId="47" borderId="26" xfId="2" applyBorder="1"/>
    <xf numFmtId="0" fontId="123" fillId="47" borderId="94" xfId="2" applyFont="1" applyBorder="1" applyAlignment="1">
      <alignment wrapText="1"/>
    </xf>
    <xf numFmtId="0" fontId="2" fillId="0" borderId="6" xfId="0" applyFont="1" applyBorder="1"/>
    <xf numFmtId="167" fontId="124" fillId="0" borderId="13" xfId="0" applyNumberFormat="1" applyFont="1" applyBorder="1" applyAlignment="1">
      <alignment vertical="center" wrapText="1"/>
    </xf>
    <xf numFmtId="167" fontId="124" fillId="0" borderId="71" xfId="0" applyNumberFormat="1" applyFont="1" applyBorder="1" applyAlignment="1">
      <alignment vertical="center" wrapText="1"/>
    </xf>
    <xf numFmtId="167" fontId="125" fillId="46" borderId="62" xfId="0" applyNumberFormat="1" applyFont="1" applyFill="1" applyBorder="1" applyAlignment="1">
      <alignment vertical="center" wrapText="1"/>
    </xf>
    <xf numFmtId="167" fontId="124" fillId="0" borderId="19" xfId="0" applyNumberFormat="1" applyFont="1" applyBorder="1" applyAlignment="1">
      <alignment vertical="center" wrapText="1"/>
    </xf>
    <xf numFmtId="0" fontId="126" fillId="0" borderId="0" xfId="0" applyFont="1" applyAlignment="1">
      <alignment wrapText="1"/>
    </xf>
    <xf numFmtId="0" fontId="126" fillId="22" borderId="117" xfId="0" applyFont="1" applyFill="1" applyBorder="1" applyAlignment="1">
      <alignment vertical="center" wrapText="1"/>
    </xf>
    <xf numFmtId="0" fontId="126" fillId="0" borderId="49" xfId="0" applyFont="1" applyBorder="1" applyAlignment="1">
      <alignment vertical="center" wrapText="1"/>
    </xf>
    <xf numFmtId="0" fontId="126" fillId="0" borderId="111" xfId="0" applyFont="1" applyBorder="1" applyAlignment="1">
      <alignment wrapText="1"/>
    </xf>
    <xf numFmtId="0" fontId="126" fillId="22" borderId="117" xfId="0" applyFont="1" applyFill="1" applyBorder="1" applyAlignment="1">
      <alignment wrapText="1"/>
    </xf>
    <xf numFmtId="0" fontId="126" fillId="0" borderId="49" xfId="0" applyFont="1" applyBorder="1" applyAlignment="1">
      <alignment wrapText="1"/>
    </xf>
    <xf numFmtId="0" fontId="129" fillId="0" borderId="0" xfId="0" applyFont="1" applyAlignment="1">
      <alignment wrapText="1"/>
    </xf>
    <xf numFmtId="173" fontId="126" fillId="43" borderId="117" xfId="0" applyNumberFormat="1" applyFont="1" applyFill="1" applyBorder="1" applyAlignment="1">
      <alignment wrapText="1"/>
    </xf>
    <xf numFmtId="0" fontId="126" fillId="0" borderId="80" xfId="0" applyFont="1" applyBorder="1" applyAlignment="1">
      <alignment wrapText="1"/>
    </xf>
    <xf numFmtId="165" fontId="126" fillId="0" borderId="59" xfId="1" applyFont="1" applyBorder="1" applyAlignment="1">
      <alignment wrapText="1"/>
    </xf>
    <xf numFmtId="165" fontId="127" fillId="0" borderId="113" xfId="1" applyFont="1" applyFill="1" applyBorder="1" applyAlignment="1">
      <alignment wrapText="1"/>
    </xf>
    <xf numFmtId="165" fontId="126" fillId="0" borderId="65" xfId="1" applyFont="1" applyFill="1" applyBorder="1" applyAlignment="1">
      <alignment wrapText="1"/>
    </xf>
    <xf numFmtId="165" fontId="126" fillId="0" borderId="72" xfId="1" applyFont="1" applyFill="1" applyBorder="1" applyAlignment="1">
      <alignment wrapText="1"/>
    </xf>
    <xf numFmtId="165" fontId="126" fillId="0" borderId="113" xfId="1" applyFont="1" applyFill="1" applyBorder="1" applyAlignment="1">
      <alignment wrapText="1"/>
    </xf>
    <xf numFmtId="165" fontId="128" fillId="29" borderId="74" xfId="1" applyFont="1" applyFill="1" applyBorder="1" applyAlignment="1">
      <alignment wrapText="1"/>
    </xf>
    <xf numFmtId="165" fontId="126" fillId="0" borderId="105" xfId="1" applyFont="1" applyBorder="1" applyAlignment="1">
      <alignment vertical="center" wrapText="1"/>
    </xf>
    <xf numFmtId="165" fontId="127" fillId="0" borderId="113" xfId="1" applyFont="1" applyFill="1" applyBorder="1" applyAlignment="1">
      <alignment vertical="center" wrapText="1"/>
    </xf>
    <xf numFmtId="165" fontId="126" fillId="0" borderId="65" xfId="1" applyFont="1" applyFill="1" applyBorder="1" applyAlignment="1">
      <alignment vertical="center" wrapText="1"/>
    </xf>
    <xf numFmtId="165" fontId="126" fillId="0" borderId="113" xfId="1" applyFont="1" applyFill="1" applyBorder="1" applyAlignment="1">
      <alignment vertical="center" wrapText="1"/>
    </xf>
    <xf numFmtId="165" fontId="126" fillId="0" borderId="105" xfId="1" applyFont="1" applyFill="1" applyBorder="1" applyAlignment="1">
      <alignment vertical="center" wrapText="1"/>
    </xf>
    <xf numFmtId="165" fontId="126" fillId="0" borderId="105" xfId="1" applyFont="1" applyBorder="1" applyAlignment="1">
      <alignment wrapText="1"/>
    </xf>
    <xf numFmtId="165" fontId="126" fillId="0" borderId="113" xfId="1" applyFont="1" applyBorder="1" applyAlignment="1">
      <alignment wrapText="1"/>
    </xf>
    <xf numFmtId="165" fontId="126" fillId="0" borderId="72" xfId="1" applyFont="1" applyBorder="1" applyAlignment="1">
      <alignment wrapText="1"/>
    </xf>
    <xf numFmtId="0" fontId="2" fillId="0" borderId="81" xfId="0" applyFont="1" applyBorder="1"/>
    <xf numFmtId="0" fontId="120" fillId="0" borderId="94" xfId="0" applyFont="1" applyBorder="1" applyAlignment="1">
      <alignment vertical="center" wrapText="1"/>
    </xf>
    <xf numFmtId="0" fontId="120" fillId="0" borderId="126" xfId="0" applyFont="1" applyBorder="1" applyAlignment="1">
      <alignment horizontal="center" vertical="center" wrapText="1"/>
    </xf>
    <xf numFmtId="0" fontId="120" fillId="0" borderId="16" xfId="0" applyFont="1" applyBorder="1" applyAlignment="1">
      <alignment horizontal="left" vertical="top" wrapText="1"/>
    </xf>
    <xf numFmtId="0" fontId="120" fillId="0" borderId="107" xfId="0" applyFont="1" applyBorder="1" applyAlignment="1">
      <alignment horizontal="left" vertical="top"/>
    </xf>
    <xf numFmtId="165" fontId="120" fillId="0" borderId="13" xfId="1" applyFont="1" applyFill="1" applyBorder="1" applyAlignment="1">
      <alignment horizontal="left" vertical="top"/>
    </xf>
    <xf numFmtId="0" fontId="120" fillId="0" borderId="109" xfId="0" applyFont="1" applyBorder="1" applyAlignment="1">
      <alignment horizontal="left" vertical="top" wrapText="1"/>
    </xf>
    <xf numFmtId="165" fontId="120" fillId="0" borderId="82" xfId="1" applyFont="1" applyFill="1" applyBorder="1"/>
    <xf numFmtId="0" fontId="5" fillId="40" borderId="80" xfId="0" applyFont="1" applyFill="1" applyBorder="1" applyAlignment="1">
      <alignment wrapText="1"/>
    </xf>
    <xf numFmtId="165" fontId="128" fillId="40" borderId="80" xfId="1" applyFont="1" applyFill="1" applyBorder="1" applyAlignment="1">
      <alignment wrapText="1"/>
    </xf>
    <xf numFmtId="0" fontId="2" fillId="0" borderId="81" xfId="0" applyFont="1" applyBorder="1" applyAlignment="1">
      <alignment wrapText="1"/>
    </xf>
    <xf numFmtId="165" fontId="2" fillId="0" borderId="70" xfId="0" applyNumberFormat="1" applyFont="1" applyBorder="1"/>
    <xf numFmtId="164" fontId="2" fillId="0" borderId="60" xfId="0" applyNumberFormat="1" applyFont="1" applyBorder="1" applyAlignment="1">
      <alignment wrapText="1"/>
    </xf>
    <xf numFmtId="0" fontId="121" fillId="0" borderId="60" xfId="0" applyFont="1" applyBorder="1" applyAlignment="1">
      <alignment horizontal="center" wrapText="1"/>
    </xf>
    <xf numFmtId="0" fontId="5" fillId="8" borderId="72" xfId="0" applyFont="1" applyFill="1" applyBorder="1" applyAlignment="1">
      <alignment horizontal="left" vertical="center" wrapText="1"/>
    </xf>
    <xf numFmtId="0" fontId="23" fillId="8" borderId="72" xfId="0" applyFont="1" applyFill="1" applyBorder="1" applyAlignment="1">
      <alignment horizontal="left" vertical="center" wrapText="1"/>
    </xf>
    <xf numFmtId="0" fontId="2" fillId="0" borderId="6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24" fillId="16" borderId="66" xfId="0" applyFont="1" applyFill="1" applyBorder="1" applyAlignment="1">
      <alignment horizontal="center" vertical="center" wrapText="1"/>
    </xf>
    <xf numFmtId="0" fontId="124" fillId="16" borderId="2" xfId="0" applyFont="1" applyFill="1" applyBorder="1" applyAlignment="1">
      <alignment horizontal="center" vertical="center" wrapText="1"/>
    </xf>
    <xf numFmtId="0" fontId="124" fillId="16" borderId="122" xfId="0" applyFont="1" applyFill="1" applyBorder="1" applyAlignment="1">
      <alignment horizontal="center" vertical="center" wrapText="1"/>
    </xf>
    <xf numFmtId="0" fontId="125" fillId="46" borderId="101" xfId="0" applyFont="1" applyFill="1" applyBorder="1" applyAlignment="1">
      <alignment horizontal="center" vertical="center" wrapText="1"/>
    </xf>
    <xf numFmtId="0" fontId="125" fillId="46" borderId="78" xfId="0" applyFont="1" applyFill="1" applyBorder="1" applyAlignment="1">
      <alignment horizontal="center" vertical="center" wrapText="1"/>
    </xf>
    <xf numFmtId="0" fontId="125" fillId="46" borderId="83" xfId="0" applyFont="1" applyFill="1" applyBorder="1" applyAlignment="1">
      <alignment horizontal="center" vertical="center" wrapText="1"/>
    </xf>
    <xf numFmtId="0" fontId="124" fillId="9" borderId="123" xfId="0" applyFont="1" applyFill="1" applyBorder="1" applyAlignment="1">
      <alignment horizontal="center" vertical="center" wrapText="1"/>
    </xf>
    <xf numFmtId="0" fontId="124" fillId="9" borderId="124" xfId="0" applyFont="1" applyFill="1" applyBorder="1" applyAlignment="1">
      <alignment horizontal="center" vertical="center" wrapText="1"/>
    </xf>
    <xf numFmtId="0" fontId="124" fillId="9" borderId="125" xfId="0" applyFont="1" applyFill="1" applyBorder="1" applyAlignment="1">
      <alignment horizontal="center" vertical="center" wrapText="1"/>
    </xf>
    <xf numFmtId="0" fontId="124" fillId="4" borderId="81" xfId="0" applyFont="1" applyFill="1" applyBorder="1" applyAlignment="1">
      <alignment horizontal="center" vertical="center" wrapText="1"/>
    </xf>
    <xf numFmtId="0" fontId="124" fillId="4" borderId="45" xfId="0" applyFont="1" applyFill="1" applyBorder="1" applyAlignment="1">
      <alignment horizontal="center" vertical="center" wrapText="1"/>
    </xf>
    <xf numFmtId="0" fontId="124" fillId="4" borderId="121" xfId="0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left" wrapText="1"/>
    </xf>
    <xf numFmtId="0" fontId="13" fillId="0" borderId="116" xfId="0" applyFont="1" applyBorder="1" applyAlignment="1">
      <alignment horizontal="left" wrapText="1"/>
    </xf>
    <xf numFmtId="0" fontId="13" fillId="0" borderId="117" xfId="0" applyFont="1" applyBorder="1" applyAlignment="1">
      <alignment horizontal="left" wrapText="1"/>
    </xf>
    <xf numFmtId="0" fontId="13" fillId="0" borderId="11" xfId="0" applyFont="1" applyBorder="1" applyAlignment="1">
      <alignment horizontal="left" vertical="center" wrapText="1"/>
    </xf>
    <xf numFmtId="0" fontId="109" fillId="41" borderId="104" xfId="0" applyFont="1" applyFill="1" applyBorder="1" applyAlignment="1">
      <alignment horizontal="center" vertical="center"/>
    </xf>
    <xf numFmtId="0" fontId="2" fillId="0" borderId="108" xfId="0" applyFont="1" applyBorder="1"/>
    <xf numFmtId="0" fontId="35" fillId="0" borderId="105" xfId="0" applyFont="1" applyBorder="1" applyAlignment="1">
      <alignment wrapText="1"/>
    </xf>
    <xf numFmtId="0" fontId="38" fillId="0" borderId="80" xfId="0" applyFont="1" applyBorder="1"/>
    <xf numFmtId="0" fontId="7" fillId="0" borderId="80" xfId="0" applyFont="1" applyBorder="1"/>
  </cellXfs>
  <cellStyles count="5">
    <cellStyle name="20% - Accent4" xfId="2" builtinId="42"/>
    <cellStyle name="Currency" xfId="1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showGridLines="0" tabSelected="1" showWhiteSpace="0" view="pageLayout" zoomScaleSheetLayoutView="100" workbookViewId="0">
      <selection activeCell="C20" sqref="C20"/>
    </sheetView>
  </sheetViews>
  <sheetFormatPr baseColWidth="10" defaultColWidth="9.83203125" defaultRowHeight="15" customHeight="1" x14ac:dyDescent="0.15"/>
  <cols>
    <col min="1" max="1" width="18.33203125" customWidth="1"/>
    <col min="2" max="2" width="18.1640625" style="209" customWidth="1"/>
    <col min="3" max="3" width="15.1640625" customWidth="1"/>
    <col min="4" max="4" width="14.6640625" customWidth="1"/>
    <col min="5" max="5" width="1.6640625" customWidth="1"/>
    <col min="6" max="6" width="21.6640625" customWidth="1"/>
    <col min="7" max="7" width="10.5" customWidth="1"/>
    <col min="8" max="8" width="18.1640625" customWidth="1"/>
  </cols>
  <sheetData>
    <row r="1" spans="1:9" ht="51" customHeight="1" thickBot="1" x14ac:dyDescent="0.3">
      <c r="A1" s="96" t="s">
        <v>0</v>
      </c>
      <c r="B1" s="203"/>
      <c r="C1" s="119"/>
      <c r="D1" s="119"/>
      <c r="E1" s="119"/>
      <c r="F1" s="119"/>
      <c r="G1" s="119"/>
      <c r="H1" s="82"/>
      <c r="I1" s="82"/>
    </row>
    <row r="2" spans="1:9" ht="23.5" customHeight="1" x14ac:dyDescent="0.2">
      <c r="A2" s="180" t="s">
        <v>86</v>
      </c>
      <c r="B2" s="204" t="s">
        <v>87</v>
      </c>
      <c r="C2" s="125"/>
      <c r="D2" s="125"/>
      <c r="E2" s="244" t="s">
        <v>64</v>
      </c>
      <c r="F2" s="245"/>
      <c r="G2" s="246"/>
      <c r="H2" s="199">
        <f>SUM(G23:G34)</f>
        <v>62755</v>
      </c>
      <c r="I2" s="82"/>
    </row>
    <row r="3" spans="1:9" ht="23.5" customHeight="1" thickBot="1" x14ac:dyDescent="0.25">
      <c r="A3" s="181" t="s">
        <v>2</v>
      </c>
      <c r="B3" s="205" t="s">
        <v>130</v>
      </c>
      <c r="C3" s="122"/>
      <c r="D3" s="168"/>
      <c r="E3" s="250" t="s">
        <v>62</v>
      </c>
      <c r="F3" s="251"/>
      <c r="G3" s="252"/>
      <c r="H3" s="200">
        <f>H46</f>
        <v>7750</v>
      </c>
      <c r="I3" s="82"/>
    </row>
    <row r="4" spans="1:9" ht="18" customHeight="1" thickBot="1" x14ac:dyDescent="0.25">
      <c r="A4" s="259" t="s">
        <v>4</v>
      </c>
      <c r="B4" s="259"/>
      <c r="C4" s="172" t="s">
        <v>61</v>
      </c>
      <c r="D4" s="168"/>
      <c r="E4" s="247" t="s">
        <v>5</v>
      </c>
      <c r="F4" s="248"/>
      <c r="G4" s="249"/>
      <c r="H4" s="201">
        <f>SUM(H3+H2)</f>
        <v>70505</v>
      </c>
      <c r="I4" s="82"/>
    </row>
    <row r="5" spans="1:9" ht="19" customHeight="1" thickBot="1" x14ac:dyDescent="0.25">
      <c r="A5" s="132" t="s">
        <v>79</v>
      </c>
      <c r="B5" s="218">
        <v>500</v>
      </c>
      <c r="C5" s="242" t="s">
        <v>80</v>
      </c>
      <c r="D5" s="243"/>
      <c r="E5" s="253" t="s">
        <v>6</v>
      </c>
      <c r="F5" s="254"/>
      <c r="G5" s="255"/>
      <c r="H5" s="202">
        <f>H4*1.1</f>
        <v>77555.5</v>
      </c>
      <c r="I5" s="82"/>
    </row>
    <row r="6" spans="1:9" ht="16" customHeight="1" x14ac:dyDescent="0.2">
      <c r="A6" s="130" t="s">
        <v>7</v>
      </c>
      <c r="B6" s="219">
        <v>1150</v>
      </c>
      <c r="C6" s="138" t="s">
        <v>84</v>
      </c>
      <c r="D6" s="169"/>
      <c r="I6" s="82"/>
    </row>
    <row r="7" spans="1:9" ht="16" hidden="1" x14ac:dyDescent="0.2">
      <c r="A7" s="130" t="s">
        <v>8</v>
      </c>
      <c r="B7" s="220"/>
      <c r="C7" s="54"/>
      <c r="D7" s="168"/>
      <c r="E7" s="176"/>
      <c r="F7" s="128"/>
      <c r="G7" s="131"/>
      <c r="H7" s="177"/>
      <c r="I7" s="82"/>
    </row>
    <row r="8" spans="1:9" ht="16" hidden="1" x14ac:dyDescent="0.2">
      <c r="A8" s="141" t="s">
        <v>55</v>
      </c>
      <c r="B8" s="220"/>
      <c r="C8" s="124"/>
      <c r="D8" s="168"/>
      <c r="E8" s="178"/>
      <c r="H8" s="179"/>
      <c r="I8" s="82"/>
    </row>
    <row r="9" spans="1:9" ht="16" x14ac:dyDescent="0.2">
      <c r="A9" s="140" t="s">
        <v>81</v>
      </c>
      <c r="B9" s="221">
        <v>270</v>
      </c>
      <c r="C9" s="138" t="s">
        <v>82</v>
      </c>
      <c r="D9" s="168"/>
      <c r="E9" s="126"/>
      <c r="H9" s="127"/>
      <c r="I9" s="82"/>
    </row>
    <row r="10" spans="1:9" ht="16" x14ac:dyDescent="0.2">
      <c r="A10" s="130" t="s">
        <v>9</v>
      </c>
      <c r="B10" s="220">
        <v>1600</v>
      </c>
      <c r="C10" s="138"/>
      <c r="D10" s="129"/>
      <c r="E10" s="126"/>
      <c r="H10" s="127"/>
      <c r="I10" s="82"/>
    </row>
    <row r="11" spans="1:9" ht="16" x14ac:dyDescent="0.2">
      <c r="A11" s="130" t="s">
        <v>10</v>
      </c>
      <c r="B11" s="220">
        <f>23*50</f>
        <v>1150</v>
      </c>
      <c r="C11" s="138" t="s">
        <v>84</v>
      </c>
      <c r="D11" s="129"/>
      <c r="E11" s="126"/>
      <c r="H11" s="127"/>
      <c r="I11" s="82"/>
    </row>
    <row r="12" spans="1:9" ht="16" x14ac:dyDescent="0.2">
      <c r="A12" s="175" t="s">
        <v>12</v>
      </c>
      <c r="B12" s="222">
        <f>15*270</f>
        <v>4050</v>
      </c>
      <c r="C12" s="138" t="s">
        <v>134</v>
      </c>
      <c r="D12" s="129"/>
      <c r="E12" s="126"/>
      <c r="H12" s="127"/>
      <c r="I12" s="82"/>
    </row>
    <row r="13" spans="1:9" ht="16" x14ac:dyDescent="0.2">
      <c r="A13" s="141" t="s">
        <v>56</v>
      </c>
      <c r="B13" s="219">
        <f>15*10</f>
        <v>150</v>
      </c>
      <c r="C13" s="138" t="s">
        <v>83</v>
      </c>
      <c r="D13" s="129"/>
      <c r="E13" s="126"/>
      <c r="H13" s="127"/>
      <c r="I13" s="82"/>
    </row>
    <row r="14" spans="1:9" ht="16" hidden="1" x14ac:dyDescent="0.2">
      <c r="A14" s="140" t="s">
        <v>54</v>
      </c>
      <c r="B14" s="219"/>
      <c r="C14" s="54"/>
      <c r="D14" s="129"/>
      <c r="E14" s="126"/>
      <c r="H14" s="127"/>
      <c r="I14" s="82"/>
    </row>
    <row r="15" spans="1:9" ht="16" x14ac:dyDescent="0.2">
      <c r="A15" s="123" t="s">
        <v>16</v>
      </c>
      <c r="B15" s="217">
        <f>SUM(B5:B14)</f>
        <v>8870</v>
      </c>
      <c r="C15" s="162"/>
      <c r="D15" s="129"/>
      <c r="E15" s="126"/>
      <c r="H15" s="127"/>
      <c r="I15" s="82"/>
    </row>
    <row r="16" spans="1:9" x14ac:dyDescent="0.2">
      <c r="A16" s="136"/>
      <c r="B16" s="206"/>
      <c r="C16" s="135"/>
      <c r="D16" s="129"/>
      <c r="E16" s="126"/>
      <c r="H16" s="127"/>
      <c r="I16" s="82"/>
    </row>
    <row r="17" spans="1:9" ht="32" x14ac:dyDescent="0.2">
      <c r="A17" s="173" t="s">
        <v>85</v>
      </c>
      <c r="B17" s="207" t="s">
        <v>89</v>
      </c>
      <c r="C17" s="138"/>
      <c r="D17" s="129"/>
      <c r="E17" s="126"/>
      <c r="H17" s="127"/>
      <c r="I17" s="82"/>
    </row>
    <row r="18" spans="1:9" ht="16" x14ac:dyDescent="0.2">
      <c r="A18" s="121" t="s">
        <v>2</v>
      </c>
      <c r="B18" s="208" t="s">
        <v>88</v>
      </c>
      <c r="C18" s="54"/>
      <c r="D18" s="168"/>
      <c r="E18" s="126"/>
      <c r="H18" s="127"/>
      <c r="I18" s="82"/>
    </row>
    <row r="19" spans="1:9" x14ac:dyDescent="0.2">
      <c r="A19" s="257" t="s">
        <v>4</v>
      </c>
      <c r="B19" s="258"/>
      <c r="C19" s="54"/>
      <c r="D19" s="168"/>
      <c r="E19" s="126"/>
      <c r="H19" s="127"/>
      <c r="I19" s="82"/>
    </row>
    <row r="20" spans="1:9" ht="24" customHeight="1" x14ac:dyDescent="0.2">
      <c r="A20" s="132" t="s">
        <v>129</v>
      </c>
      <c r="B20" s="212">
        <v>300</v>
      </c>
      <c r="C20" s="138"/>
      <c r="D20" s="119"/>
      <c r="E20" s="126"/>
      <c r="H20" s="127"/>
      <c r="I20" s="82"/>
    </row>
    <row r="21" spans="1:9" ht="16" x14ac:dyDescent="0.2">
      <c r="A21" s="130" t="s">
        <v>7</v>
      </c>
      <c r="B21" s="213">
        <v>750</v>
      </c>
      <c r="C21" s="138" t="s">
        <v>84</v>
      </c>
      <c r="D21" s="119"/>
      <c r="E21" s="126"/>
      <c r="H21" s="127"/>
      <c r="I21" s="82"/>
    </row>
    <row r="22" spans="1:9" ht="16" x14ac:dyDescent="0.2">
      <c r="A22" s="130" t="s">
        <v>9</v>
      </c>
      <c r="B22" s="214">
        <v>1600</v>
      </c>
      <c r="C22" s="124"/>
      <c r="D22" s="129"/>
      <c r="E22" s="120"/>
      <c r="F22" s="240" t="s">
        <v>65</v>
      </c>
      <c r="G22" s="241"/>
      <c r="H22" s="54"/>
      <c r="I22" s="82"/>
    </row>
    <row r="23" spans="1:9" ht="16" x14ac:dyDescent="0.2">
      <c r="A23" s="160" t="s">
        <v>58</v>
      </c>
      <c r="B23" s="214">
        <v>2750</v>
      </c>
      <c r="C23" s="138" t="s">
        <v>126</v>
      </c>
      <c r="D23" s="168"/>
      <c r="E23" s="120"/>
      <c r="F23" s="132" t="s">
        <v>127</v>
      </c>
      <c r="G23" s="133">
        <f>SUM(B5+B20+B36+B53+B69)</f>
        <v>2550</v>
      </c>
      <c r="H23" s="49"/>
      <c r="I23" s="82"/>
    </row>
    <row r="24" spans="1:9" ht="16" x14ac:dyDescent="0.2">
      <c r="A24" s="174" t="s">
        <v>10</v>
      </c>
      <c r="B24" s="215">
        <v>750</v>
      </c>
      <c r="C24" s="138" t="s">
        <v>90</v>
      </c>
      <c r="D24" s="168"/>
      <c r="E24" s="120"/>
      <c r="F24" s="160" t="s">
        <v>7</v>
      </c>
      <c r="G24" s="133">
        <f>SUM(B6+B21+B37+B54+B71)</f>
        <v>6700</v>
      </c>
      <c r="H24" s="239"/>
      <c r="I24" s="82"/>
    </row>
    <row r="25" spans="1:9" ht="16" x14ac:dyDescent="0.2">
      <c r="A25" s="130" t="s">
        <v>11</v>
      </c>
      <c r="B25" s="214"/>
      <c r="C25" s="138"/>
      <c r="D25" s="169"/>
      <c r="E25" s="120"/>
      <c r="F25" s="130" t="s">
        <v>8</v>
      </c>
      <c r="G25" s="133">
        <f>SUM(B38+B57+B70)</f>
        <v>1800</v>
      </c>
      <c r="H25" s="239"/>
      <c r="I25" s="82"/>
    </row>
    <row r="26" spans="1:9" ht="16" x14ac:dyDescent="0.2">
      <c r="A26" s="130" t="s">
        <v>12</v>
      </c>
      <c r="B26" s="216">
        <v>2970</v>
      </c>
      <c r="C26" s="238" t="s">
        <v>91</v>
      </c>
      <c r="D26" s="169"/>
      <c r="E26" s="119"/>
      <c r="F26" s="160" t="s">
        <v>55</v>
      </c>
      <c r="G26" s="133">
        <f>SUM(B39)</f>
        <v>525</v>
      </c>
      <c r="H26" s="82"/>
      <c r="I26" s="82"/>
    </row>
    <row r="27" spans="1:9" ht="32" x14ac:dyDescent="0.2">
      <c r="A27" s="130" t="s">
        <v>13</v>
      </c>
      <c r="B27" s="216"/>
      <c r="C27" s="138"/>
      <c r="D27" s="168"/>
      <c r="E27" s="119"/>
      <c r="F27" s="130" t="s">
        <v>9</v>
      </c>
      <c r="G27" s="133">
        <f>SUM(B10+B22+B40+B56+B74)</f>
        <v>8700</v>
      </c>
      <c r="H27" s="82"/>
      <c r="I27" s="82"/>
    </row>
    <row r="28" spans="1:9" ht="16" x14ac:dyDescent="0.2">
      <c r="A28" s="141" t="s">
        <v>57</v>
      </c>
      <c r="B28" s="213">
        <f>10 *11</f>
        <v>110</v>
      </c>
      <c r="C28" s="138" t="s">
        <v>83</v>
      </c>
      <c r="D28" s="129"/>
      <c r="E28" s="119"/>
      <c r="F28" s="160" t="s">
        <v>10</v>
      </c>
      <c r="G28" s="133">
        <f>SUM(B11+B24+B41+B58+B75)</f>
        <v>4300</v>
      </c>
      <c r="H28" s="82"/>
      <c r="I28" s="82"/>
    </row>
    <row r="29" spans="1:9" ht="16" x14ac:dyDescent="0.2">
      <c r="A29" s="140" t="s">
        <v>14</v>
      </c>
      <c r="B29" s="216">
        <v>150</v>
      </c>
      <c r="C29" s="138"/>
      <c r="D29" s="129"/>
      <c r="E29" s="119"/>
      <c r="F29" s="130" t="s">
        <v>11</v>
      </c>
      <c r="G29" s="133">
        <f>SUM(B42+B59+B76)</f>
        <v>5050</v>
      </c>
      <c r="H29" s="82"/>
      <c r="I29" s="82"/>
    </row>
    <row r="30" spans="1:9" ht="16" x14ac:dyDescent="0.2">
      <c r="A30" s="134" t="s">
        <v>15</v>
      </c>
      <c r="B30" s="215"/>
      <c r="C30" s="138"/>
      <c r="D30" s="168"/>
      <c r="E30" s="119"/>
      <c r="F30" s="130" t="s">
        <v>12</v>
      </c>
      <c r="G30" s="133">
        <f>SUM(B12+B26+B44+B61+B80)</f>
        <v>20020</v>
      </c>
      <c r="H30" s="82"/>
      <c r="I30" s="82"/>
    </row>
    <row r="31" spans="1:9" ht="16" x14ac:dyDescent="0.2">
      <c r="A31" s="123" t="s">
        <v>16</v>
      </c>
      <c r="B31" s="217">
        <f>SUM(B20:B30)</f>
        <v>9380</v>
      </c>
      <c r="C31" s="135"/>
      <c r="D31" s="169"/>
      <c r="E31" s="119"/>
      <c r="F31" s="130" t="s">
        <v>13</v>
      </c>
      <c r="G31" s="133">
        <f>SUM(B45+B62+B79)</f>
        <v>1850</v>
      </c>
      <c r="H31" s="82"/>
      <c r="I31" s="82"/>
    </row>
    <row r="32" spans="1:9" ht="16" x14ac:dyDescent="0.2">
      <c r="C32" s="127"/>
      <c r="D32" s="169"/>
      <c r="E32" s="119"/>
      <c r="F32" s="160" t="s">
        <v>133</v>
      </c>
      <c r="G32" s="133">
        <f>SUM(B13,B28,B77,B43,B60)</f>
        <v>9460</v>
      </c>
      <c r="H32" s="82"/>
      <c r="I32" s="82"/>
    </row>
    <row r="33" spans="1:9" ht="16" x14ac:dyDescent="0.2">
      <c r="A33" s="173" t="s">
        <v>92</v>
      </c>
      <c r="B33" s="210" t="s">
        <v>93</v>
      </c>
      <c r="C33" s="54"/>
      <c r="D33" s="169"/>
      <c r="E33" s="119"/>
      <c r="F33" s="140" t="s">
        <v>14</v>
      </c>
      <c r="G33" s="133">
        <f>SUM(B29,B46)</f>
        <v>300</v>
      </c>
      <c r="H33" s="82"/>
      <c r="I33" s="82"/>
    </row>
    <row r="34" spans="1:9" ht="16" x14ac:dyDescent="0.2">
      <c r="A34" s="143" t="s">
        <v>2</v>
      </c>
      <c r="B34" s="211" t="s">
        <v>94</v>
      </c>
      <c r="C34" s="54"/>
      <c r="D34" s="169"/>
      <c r="E34" s="119"/>
      <c r="F34" s="134" t="s">
        <v>15</v>
      </c>
      <c r="G34" s="142">
        <f>SUM(B47+B63+B81+D86)</f>
        <v>1500</v>
      </c>
      <c r="H34" s="82"/>
      <c r="I34" s="82"/>
    </row>
    <row r="35" spans="1:9" x14ac:dyDescent="0.2">
      <c r="A35" s="256" t="s">
        <v>4</v>
      </c>
      <c r="B35" s="256"/>
      <c r="C35" s="54"/>
      <c r="D35" s="169"/>
      <c r="E35" s="119"/>
      <c r="F35" s="119"/>
      <c r="G35" s="119"/>
      <c r="H35" s="82"/>
      <c r="I35" s="82"/>
    </row>
    <row r="36" spans="1:9" ht="17" thickBot="1" x14ac:dyDescent="0.25">
      <c r="A36" s="139" t="s">
        <v>95</v>
      </c>
      <c r="B36" s="223">
        <v>250</v>
      </c>
      <c r="C36" s="54"/>
      <c r="D36" s="129"/>
      <c r="E36" s="119"/>
      <c r="F36" s="119"/>
      <c r="G36" s="119"/>
      <c r="H36" s="171"/>
      <c r="I36" s="82"/>
    </row>
    <row r="37" spans="1:9" ht="20.5" customHeight="1" thickBot="1" x14ac:dyDescent="0.3">
      <c r="A37" s="144" t="s">
        <v>7</v>
      </c>
      <c r="B37" s="224">
        <v>1400</v>
      </c>
      <c r="C37" s="138" t="s">
        <v>96</v>
      </c>
      <c r="E37" s="96"/>
      <c r="F37" s="197" t="s">
        <v>58</v>
      </c>
      <c r="G37" s="195"/>
      <c r="H37" s="196"/>
      <c r="I37" s="82"/>
    </row>
    <row r="38" spans="1:9" ht="17" thickBot="1" x14ac:dyDescent="0.25">
      <c r="A38" s="144" t="s">
        <v>8</v>
      </c>
      <c r="B38" s="224">
        <v>550</v>
      </c>
      <c r="C38" s="54"/>
      <c r="E38" s="183"/>
      <c r="F38" s="227" t="s">
        <v>59</v>
      </c>
      <c r="G38" s="228" t="s">
        <v>52</v>
      </c>
      <c r="H38" s="188" t="s">
        <v>16</v>
      </c>
      <c r="I38" s="82"/>
    </row>
    <row r="39" spans="1:9" ht="16" x14ac:dyDescent="0.2">
      <c r="A39" s="144" t="s">
        <v>97</v>
      </c>
      <c r="B39" s="224">
        <v>525</v>
      </c>
      <c r="C39" s="138" t="s">
        <v>63</v>
      </c>
      <c r="E39" s="184"/>
      <c r="F39" s="229" t="s">
        <v>132</v>
      </c>
      <c r="G39" s="230" t="s">
        <v>103</v>
      </c>
      <c r="H39" s="231">
        <v>2750</v>
      </c>
      <c r="I39" s="82"/>
    </row>
    <row r="40" spans="1:9" ht="16" x14ac:dyDescent="0.2">
      <c r="A40" s="144" t="s">
        <v>9</v>
      </c>
      <c r="B40" s="224">
        <v>1200</v>
      </c>
      <c r="C40" s="124"/>
      <c r="E40" s="185"/>
      <c r="F40" s="110" t="s">
        <v>101</v>
      </c>
      <c r="G40" s="112" t="s">
        <v>75</v>
      </c>
      <c r="H40" s="189">
        <v>1800</v>
      </c>
      <c r="I40" s="82"/>
    </row>
    <row r="41" spans="1:9" ht="20" customHeight="1" x14ac:dyDescent="0.2">
      <c r="A41" s="144" t="s">
        <v>10</v>
      </c>
      <c r="B41" s="224">
        <v>750</v>
      </c>
      <c r="C41" s="138" t="s">
        <v>90</v>
      </c>
      <c r="E41" s="186"/>
      <c r="F41" s="110" t="s">
        <v>105</v>
      </c>
      <c r="G41" s="112" t="s">
        <v>75</v>
      </c>
      <c r="H41" s="189">
        <v>1750</v>
      </c>
      <c r="I41" s="82"/>
    </row>
    <row r="42" spans="1:9" ht="16" x14ac:dyDescent="0.2">
      <c r="A42" s="139" t="s">
        <v>11</v>
      </c>
      <c r="B42" s="223">
        <v>750</v>
      </c>
      <c r="C42" s="138" t="s">
        <v>98</v>
      </c>
      <c r="E42" s="186"/>
      <c r="F42" s="110" t="s">
        <v>106</v>
      </c>
      <c r="G42" s="112" t="s">
        <v>75</v>
      </c>
      <c r="H42" s="189">
        <v>700</v>
      </c>
      <c r="I42" s="82"/>
    </row>
    <row r="43" spans="1:9" ht="32" x14ac:dyDescent="0.2">
      <c r="A43" s="144" t="s">
        <v>100</v>
      </c>
      <c r="B43" s="224">
        <v>2000</v>
      </c>
      <c r="C43" s="138" t="s">
        <v>98</v>
      </c>
      <c r="E43" s="187"/>
      <c r="F43" s="110" t="s">
        <v>102</v>
      </c>
      <c r="G43" s="112" t="s">
        <v>103</v>
      </c>
      <c r="H43" s="189">
        <v>250</v>
      </c>
      <c r="I43" s="82"/>
    </row>
    <row r="44" spans="1:9" ht="17" thickBot="1" x14ac:dyDescent="0.25">
      <c r="A44" s="144" t="s">
        <v>12</v>
      </c>
      <c r="B44" s="224">
        <v>2500</v>
      </c>
      <c r="C44" s="138" t="s">
        <v>99</v>
      </c>
      <c r="E44" s="170"/>
      <c r="F44" s="117" t="s">
        <v>104</v>
      </c>
      <c r="G44" s="232" t="s">
        <v>75</v>
      </c>
      <c r="H44" s="233">
        <v>500</v>
      </c>
      <c r="I44" s="82"/>
    </row>
    <row r="45" spans="1:9" ht="15" customHeight="1" thickBot="1" x14ac:dyDescent="0.25">
      <c r="A45" s="144" t="s">
        <v>13</v>
      </c>
      <c r="B45" s="224">
        <v>700</v>
      </c>
      <c r="C45" s="138" t="s">
        <v>98</v>
      </c>
      <c r="D45" s="169"/>
      <c r="E45" s="119"/>
      <c r="F45" s="236"/>
      <c r="G45" s="190"/>
      <c r="H45" s="237"/>
      <c r="I45" s="82"/>
    </row>
    <row r="46" spans="1:9" ht="17" thickBot="1" x14ac:dyDescent="0.25">
      <c r="A46" s="144" t="s">
        <v>14</v>
      </c>
      <c r="B46" s="224">
        <v>150</v>
      </c>
      <c r="C46" s="138" t="s">
        <v>98</v>
      </c>
      <c r="D46" s="168"/>
      <c r="E46" s="119"/>
      <c r="F46" s="191" t="s">
        <v>16</v>
      </c>
      <c r="G46" s="190"/>
      <c r="H46" s="192">
        <f>SUM(H39:H45)</f>
        <v>7750</v>
      </c>
      <c r="I46" s="82"/>
    </row>
    <row r="47" spans="1:9" ht="16" x14ac:dyDescent="0.2">
      <c r="A47" s="137" t="s">
        <v>15</v>
      </c>
      <c r="B47" s="225">
        <v>350</v>
      </c>
      <c r="C47" s="162" t="s">
        <v>98</v>
      </c>
      <c r="D47" s="168"/>
      <c r="E47" s="119"/>
      <c r="F47" s="119"/>
      <c r="G47" s="119"/>
      <c r="H47" s="82"/>
      <c r="I47" s="82"/>
    </row>
    <row r="48" spans="1:9" ht="16" x14ac:dyDescent="0.2">
      <c r="A48" s="234" t="s">
        <v>16</v>
      </c>
      <c r="B48" s="235">
        <f>SUM(B36:B47)</f>
        <v>11125</v>
      </c>
      <c r="C48" s="54"/>
      <c r="D48" s="168"/>
      <c r="E48" s="119"/>
      <c r="F48" s="119"/>
      <c r="G48" s="119"/>
      <c r="H48" s="82"/>
      <c r="I48" s="82"/>
    </row>
    <row r="50" spans="1:3" ht="15" customHeight="1" x14ac:dyDescent="0.2">
      <c r="A50" s="173" t="s">
        <v>107</v>
      </c>
      <c r="B50" s="210" t="s">
        <v>108</v>
      </c>
    </row>
    <row r="51" spans="1:3" ht="15" customHeight="1" x14ac:dyDescent="0.2">
      <c r="A51" s="143" t="s">
        <v>2</v>
      </c>
      <c r="B51" s="211" t="s">
        <v>109</v>
      </c>
    </row>
    <row r="52" spans="1:3" ht="15" customHeight="1" x14ac:dyDescent="0.2">
      <c r="A52" s="256" t="s">
        <v>4</v>
      </c>
      <c r="B52" s="256"/>
    </row>
    <row r="53" spans="1:3" ht="15" customHeight="1" x14ac:dyDescent="0.2">
      <c r="A53" s="139" t="s">
        <v>110</v>
      </c>
      <c r="B53" s="223">
        <v>1000</v>
      </c>
      <c r="C53" s="182"/>
    </row>
    <row r="54" spans="1:3" ht="15" customHeight="1" x14ac:dyDescent="0.2">
      <c r="A54" s="144" t="s">
        <v>7</v>
      </c>
      <c r="B54" s="224">
        <f>100*20</f>
        <v>2000</v>
      </c>
      <c r="C54" s="182" t="s">
        <v>111</v>
      </c>
    </row>
    <row r="55" spans="1:3" ht="15" hidden="1" customHeight="1" x14ac:dyDescent="0.2">
      <c r="A55" s="144"/>
      <c r="B55" s="224"/>
      <c r="C55" s="182"/>
    </row>
    <row r="56" spans="1:3" ht="15" customHeight="1" x14ac:dyDescent="0.2">
      <c r="A56" s="144" t="s">
        <v>9</v>
      </c>
      <c r="B56" s="224">
        <v>2500</v>
      </c>
      <c r="C56" s="194"/>
    </row>
    <row r="57" spans="1:3" ht="15" customHeight="1" x14ac:dyDescent="0.2">
      <c r="A57" s="144" t="s">
        <v>8</v>
      </c>
      <c r="B57" s="224">
        <v>700</v>
      </c>
      <c r="C57" s="194"/>
    </row>
    <row r="58" spans="1:3" ht="15" customHeight="1" x14ac:dyDescent="0.2">
      <c r="A58" s="144" t="s">
        <v>10</v>
      </c>
      <c r="B58" s="224">
        <f>50*20</f>
        <v>1000</v>
      </c>
      <c r="C58" s="182" t="s">
        <v>112</v>
      </c>
    </row>
    <row r="59" spans="1:3" ht="15" customHeight="1" x14ac:dyDescent="0.2">
      <c r="A59" s="139" t="s">
        <v>11</v>
      </c>
      <c r="B59" s="223">
        <f>2500</f>
        <v>2500</v>
      </c>
      <c r="C59" s="182"/>
    </row>
    <row r="60" spans="1:3" ht="15" customHeight="1" x14ac:dyDescent="0.2">
      <c r="A60" s="144" t="s">
        <v>113</v>
      </c>
      <c r="B60" s="224">
        <f>15*280</f>
        <v>4200</v>
      </c>
      <c r="C60" s="182" t="s">
        <v>114</v>
      </c>
    </row>
    <row r="61" spans="1:3" ht="15" customHeight="1" x14ac:dyDescent="0.2">
      <c r="A61" s="144" t="s">
        <v>12</v>
      </c>
      <c r="B61" s="224">
        <f>7500</f>
        <v>7500</v>
      </c>
      <c r="C61" s="182" t="s">
        <v>115</v>
      </c>
    </row>
    <row r="62" spans="1:3" ht="15" customHeight="1" x14ac:dyDescent="0.2">
      <c r="A62" s="144" t="s">
        <v>13</v>
      </c>
      <c r="B62" s="224">
        <v>500</v>
      </c>
      <c r="C62" s="182" t="s">
        <v>116</v>
      </c>
    </row>
    <row r="63" spans="1:3" ht="15" customHeight="1" x14ac:dyDescent="0.2">
      <c r="A63" s="137" t="s">
        <v>15</v>
      </c>
      <c r="B63" s="225">
        <v>500</v>
      </c>
      <c r="C63" s="182" t="s">
        <v>116</v>
      </c>
    </row>
    <row r="64" spans="1:3" ht="15" customHeight="1" x14ac:dyDescent="0.2">
      <c r="A64" s="234" t="s">
        <v>16</v>
      </c>
      <c r="B64" s="235">
        <f>SUM(B53:B63)</f>
        <v>22400</v>
      </c>
      <c r="C64" s="182"/>
    </row>
    <row r="66" spans="1:3" ht="15" customHeight="1" x14ac:dyDescent="0.2">
      <c r="A66" s="173" t="s">
        <v>117</v>
      </c>
      <c r="B66" s="210" t="s">
        <v>119</v>
      </c>
      <c r="C66" s="182"/>
    </row>
    <row r="67" spans="1:3" ht="15" customHeight="1" x14ac:dyDescent="0.2">
      <c r="A67" s="143" t="s">
        <v>2</v>
      </c>
      <c r="B67" s="211" t="s">
        <v>118</v>
      </c>
    </row>
    <row r="68" spans="1:3" ht="15" customHeight="1" x14ac:dyDescent="0.2">
      <c r="A68" s="256" t="s">
        <v>4</v>
      </c>
      <c r="B68" s="256"/>
    </row>
    <row r="69" spans="1:3" ht="15" customHeight="1" x14ac:dyDescent="0.2">
      <c r="A69" s="139" t="s">
        <v>120</v>
      </c>
      <c r="B69" s="223">
        <v>500</v>
      </c>
      <c r="C69" s="182"/>
    </row>
    <row r="70" spans="1:3" ht="15" customHeight="1" x14ac:dyDescent="0.2">
      <c r="A70" s="144" t="s">
        <v>8</v>
      </c>
      <c r="B70" s="224">
        <v>550</v>
      </c>
      <c r="C70" s="182"/>
    </row>
    <row r="71" spans="1:3" ht="15" customHeight="1" x14ac:dyDescent="0.2">
      <c r="A71" s="144" t="s">
        <v>7</v>
      </c>
      <c r="B71" s="224">
        <f>100*14</f>
        <v>1400</v>
      </c>
      <c r="C71" s="182" t="s">
        <v>121</v>
      </c>
    </row>
    <row r="72" spans="1:3" ht="15" hidden="1" customHeight="1" x14ac:dyDescent="0.2">
      <c r="A72" s="144" t="s">
        <v>71</v>
      </c>
      <c r="B72" s="224"/>
      <c r="C72" s="182"/>
    </row>
    <row r="73" spans="1:3" ht="15" hidden="1" customHeight="1" x14ac:dyDescent="0.2">
      <c r="A73" s="144" t="s">
        <v>70</v>
      </c>
      <c r="B73" s="224"/>
      <c r="C73" s="182"/>
    </row>
    <row r="74" spans="1:3" ht="15" customHeight="1" x14ac:dyDescent="0.2">
      <c r="A74" s="144" t="s">
        <v>9</v>
      </c>
      <c r="B74" s="224">
        <v>1800</v>
      </c>
      <c r="C74" s="182"/>
    </row>
    <row r="75" spans="1:3" ht="15" customHeight="1" x14ac:dyDescent="0.2">
      <c r="A75" s="144" t="s">
        <v>10</v>
      </c>
      <c r="B75" s="224">
        <f>13*50</f>
        <v>650</v>
      </c>
      <c r="C75" s="182" t="s">
        <v>90</v>
      </c>
    </row>
    <row r="76" spans="1:3" ht="15" customHeight="1" x14ac:dyDescent="0.2">
      <c r="A76" s="139" t="s">
        <v>11</v>
      </c>
      <c r="B76" s="223">
        <v>1800</v>
      </c>
      <c r="C76" s="182" t="s">
        <v>122</v>
      </c>
    </row>
    <row r="77" spans="1:3" ht="15" customHeight="1" x14ac:dyDescent="0.2">
      <c r="A77" s="144" t="s">
        <v>113</v>
      </c>
      <c r="B77" s="224">
        <f>8*375</f>
        <v>3000</v>
      </c>
      <c r="C77" s="182" t="s">
        <v>123</v>
      </c>
    </row>
    <row r="78" spans="1:3" ht="15" hidden="1" customHeight="1" x14ac:dyDescent="0.2">
      <c r="A78" s="144" t="s">
        <v>12</v>
      </c>
      <c r="B78" s="224"/>
      <c r="C78" s="182"/>
    </row>
    <row r="79" spans="1:3" ht="15" customHeight="1" x14ac:dyDescent="0.2">
      <c r="A79" s="144" t="s">
        <v>13</v>
      </c>
      <c r="B79" s="224">
        <f>13*50</f>
        <v>650</v>
      </c>
      <c r="C79" s="182" t="s">
        <v>124</v>
      </c>
    </row>
    <row r="80" spans="1:3" ht="15" customHeight="1" x14ac:dyDescent="0.2">
      <c r="A80" s="144" t="s">
        <v>128</v>
      </c>
      <c r="B80" s="224">
        <v>3000</v>
      </c>
      <c r="C80" s="182" t="s">
        <v>131</v>
      </c>
    </row>
    <row r="81" spans="1:3" ht="15" customHeight="1" x14ac:dyDescent="0.2">
      <c r="A81" s="137" t="s">
        <v>15</v>
      </c>
      <c r="B81" s="225">
        <v>650</v>
      </c>
      <c r="C81" s="182" t="s">
        <v>125</v>
      </c>
    </row>
    <row r="82" spans="1:3" ht="15" customHeight="1" x14ac:dyDescent="0.2">
      <c r="A82" s="234" t="s">
        <v>16</v>
      </c>
      <c r="B82" s="235">
        <f>SUM(B69:B81)</f>
        <v>14000</v>
      </c>
      <c r="C82" s="182"/>
    </row>
  </sheetData>
  <customSheetViews>
    <customSheetView guid="{60AD6930-90FF-49B8-BD03-B305983BB09F}" scale="75" showPageBreaks="1" showGridLines="0" hiddenRows="1" view="pageLayout" topLeftCell="A2">
      <selection activeCell="F33" sqref="F33"/>
      <pageMargins left="0.7" right="0.7" top="0.75" bottom="0.75" header="0.3" footer="0.3"/>
      <pageSetup scale="80" orientation="portrait" horizontalDpi="1200" verticalDpi="1200"/>
      <headerFooter>
        <oddHeader xml:space="preserve">&amp;C&amp;20Nikola Girke and
 Luke Ramsay Olympic Qualification Budget. November 2015 - January 2016
</oddHeader>
      </headerFooter>
    </customSheetView>
  </customSheetViews>
  <mergeCells count="12">
    <mergeCell ref="A52:B52"/>
    <mergeCell ref="A68:B68"/>
    <mergeCell ref="A35:B35"/>
    <mergeCell ref="A19:B19"/>
    <mergeCell ref="A4:B4"/>
    <mergeCell ref="H24:H25"/>
    <mergeCell ref="F22:G22"/>
    <mergeCell ref="C5:D5"/>
    <mergeCell ref="E2:G2"/>
    <mergeCell ref="E4:G4"/>
    <mergeCell ref="E3:G3"/>
    <mergeCell ref="E5:G5"/>
  </mergeCells>
  <phoneticPr fontId="130" type="noConversion"/>
  <pageMargins left="0.24000000000000002" right="0.24000000000000002" top="0.75000000000000011" bottom="0.75000000000000011" header="0.31" footer="0.31"/>
  <pageSetup scale="80" orientation="portrait" horizontalDpi="1200" verticalDpi="1200"/>
  <headerFooter>
    <oddHeader>&amp;C&amp;K000000&amp;F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workbookViewId="0">
      <selection activeCell="C15" sqref="C15"/>
    </sheetView>
  </sheetViews>
  <sheetFormatPr baseColWidth="10" defaultColWidth="9.83203125" defaultRowHeight="15" customHeight="1" x14ac:dyDescent="0.15"/>
  <cols>
    <col min="1" max="1" width="12.5" customWidth="1"/>
    <col min="2" max="2" width="41.33203125" customWidth="1"/>
    <col min="3" max="3" width="17.5" customWidth="1"/>
    <col min="4" max="4" width="26" customWidth="1"/>
    <col min="5" max="12" width="10.6640625" customWidth="1"/>
  </cols>
  <sheetData>
    <row r="1" spans="1:12" ht="15.75" customHeight="1" x14ac:dyDescent="0.2">
      <c r="A1" s="39"/>
      <c r="B1" s="39"/>
      <c r="C1" s="39"/>
      <c r="D1" s="39"/>
      <c r="E1" s="82"/>
      <c r="F1" s="82"/>
      <c r="G1" s="82"/>
      <c r="H1" s="82"/>
      <c r="I1" s="82"/>
      <c r="J1" s="82"/>
      <c r="K1" s="82"/>
      <c r="L1" s="82"/>
    </row>
    <row r="2" spans="1:12" x14ac:dyDescent="0.2">
      <c r="A2" s="61" t="s">
        <v>36</v>
      </c>
      <c r="B2" s="2"/>
      <c r="C2" s="2" t="s">
        <v>37</v>
      </c>
      <c r="D2" s="30" t="s">
        <v>38</v>
      </c>
      <c r="E2" s="8"/>
      <c r="F2" s="82"/>
      <c r="G2" s="82"/>
      <c r="H2" s="82"/>
      <c r="I2" s="82"/>
      <c r="J2" s="82"/>
      <c r="K2" s="82"/>
      <c r="L2" s="82"/>
    </row>
    <row r="3" spans="1:12" x14ac:dyDescent="0.2">
      <c r="A3" s="34">
        <v>1</v>
      </c>
      <c r="B3" s="193" t="s">
        <v>76</v>
      </c>
      <c r="C3" s="82">
        <f>-(4*1500+2*1300-6*500 +3*1300+8*1500-11*500)</f>
        <v>-16000</v>
      </c>
      <c r="D3" s="65">
        <f>Events!$H$4+'Cost Reduction Options'!C3</f>
        <v>54505</v>
      </c>
      <c r="E3" s="8"/>
      <c r="F3" s="82"/>
      <c r="G3" s="82"/>
      <c r="H3" s="82"/>
      <c r="I3" s="82"/>
      <c r="J3" s="82"/>
      <c r="K3" s="82"/>
      <c r="L3" s="82"/>
    </row>
    <row r="4" spans="1:12" x14ac:dyDescent="0.2">
      <c r="A4" s="34">
        <v>2</v>
      </c>
      <c r="B4" s="198" t="s">
        <v>138</v>
      </c>
      <c r="C4" s="59">
        <v>-3000</v>
      </c>
      <c r="D4" s="65">
        <f>Events!$H$4+'Cost Reduction Options'!C4</f>
        <v>67505</v>
      </c>
      <c r="E4" s="8"/>
      <c r="F4" s="82"/>
      <c r="G4" s="82"/>
      <c r="H4" s="82"/>
      <c r="I4" s="82"/>
      <c r="J4" s="82"/>
      <c r="K4" s="82"/>
      <c r="L4" s="82"/>
    </row>
    <row r="5" spans="1:12" x14ac:dyDescent="0.2">
      <c r="A5" s="34">
        <v>3</v>
      </c>
      <c r="B5" s="198" t="s">
        <v>77</v>
      </c>
      <c r="C5" s="59">
        <f>-7*700-90*7</f>
        <v>-5530</v>
      </c>
      <c r="D5" s="65">
        <f>Events!$H$4+'Cost Reduction Options'!C5</f>
        <v>64975</v>
      </c>
      <c r="E5" s="8"/>
      <c r="F5" s="82"/>
      <c r="G5" s="82"/>
      <c r="H5" s="82"/>
      <c r="I5" s="82"/>
      <c r="J5" s="82"/>
      <c r="K5" s="82"/>
      <c r="L5" s="82"/>
    </row>
    <row r="6" spans="1:12" x14ac:dyDescent="0.2">
      <c r="A6" s="34">
        <v>4</v>
      </c>
      <c r="B6" s="5"/>
      <c r="C6" s="59"/>
      <c r="D6" s="23"/>
      <c r="E6" s="8"/>
      <c r="F6" s="82"/>
      <c r="G6" s="82"/>
      <c r="H6" s="82"/>
      <c r="I6" s="82"/>
      <c r="J6" s="82"/>
      <c r="K6" s="82"/>
      <c r="L6" s="82"/>
    </row>
    <row r="7" spans="1:12" x14ac:dyDescent="0.2">
      <c r="A7" s="34">
        <v>5</v>
      </c>
      <c r="B7" s="5"/>
      <c r="C7" s="59"/>
      <c r="D7" s="23"/>
      <c r="E7" s="8"/>
      <c r="F7" s="82"/>
      <c r="G7" s="82"/>
      <c r="H7" s="82"/>
      <c r="I7" s="82"/>
      <c r="J7" s="82"/>
      <c r="K7" s="82"/>
      <c r="L7" s="82"/>
    </row>
    <row r="8" spans="1:12" x14ac:dyDescent="0.2">
      <c r="A8" s="34">
        <v>6</v>
      </c>
      <c r="B8" s="5"/>
      <c r="C8" s="59"/>
      <c r="D8" s="23"/>
      <c r="E8" s="8"/>
      <c r="F8" s="82"/>
      <c r="G8" s="82"/>
      <c r="H8" s="82"/>
      <c r="I8" s="82"/>
      <c r="J8" s="82"/>
      <c r="K8" s="82"/>
      <c r="L8" s="82"/>
    </row>
    <row r="9" spans="1:12" ht="15.75" customHeight="1" x14ac:dyDescent="0.2">
      <c r="A9" s="58">
        <v>7</v>
      </c>
      <c r="B9" s="63"/>
      <c r="C9" s="100"/>
      <c r="D9" s="15"/>
      <c r="E9" s="8"/>
      <c r="F9" s="82"/>
      <c r="G9" s="82"/>
      <c r="H9" s="82"/>
      <c r="I9" s="82"/>
      <c r="J9" s="82"/>
      <c r="K9" s="82"/>
      <c r="L9" s="82"/>
    </row>
    <row r="10" spans="1:12" ht="15.75" customHeight="1" x14ac:dyDescent="0.2">
      <c r="A10" s="41"/>
      <c r="B10" s="41"/>
      <c r="C10" s="67"/>
      <c r="D10" s="67"/>
      <c r="E10" s="82"/>
      <c r="F10" s="82"/>
      <c r="G10" s="82"/>
      <c r="H10" s="82"/>
      <c r="I10" s="82"/>
      <c r="J10" s="82"/>
      <c r="K10" s="82"/>
      <c r="L10" s="82"/>
    </row>
    <row r="11" spans="1:12" x14ac:dyDescent="0.2">
      <c r="A11" s="86" t="s">
        <v>39</v>
      </c>
      <c r="B11" s="22"/>
      <c r="C11" s="8"/>
      <c r="D11" s="82"/>
      <c r="E11" s="82"/>
      <c r="F11" s="82"/>
      <c r="G11" s="82"/>
      <c r="H11" s="82"/>
      <c r="I11" s="82"/>
      <c r="J11" s="82"/>
      <c r="K11" s="82"/>
      <c r="L11" s="82"/>
    </row>
    <row r="12" spans="1:12" ht="15.75" customHeight="1" x14ac:dyDescent="0.2">
      <c r="A12" s="226" t="s">
        <v>78</v>
      </c>
      <c r="B12" s="64">
        <f>Events!H4+SUM('Cost Reduction Options'!C3:C9)</f>
        <v>45975</v>
      </c>
      <c r="C12" s="25"/>
      <c r="D12" s="82"/>
      <c r="E12" s="82"/>
      <c r="F12" s="82"/>
      <c r="G12" s="82"/>
      <c r="H12" s="82"/>
      <c r="I12" s="82"/>
      <c r="J12" s="82"/>
      <c r="K12" s="82"/>
      <c r="L12" s="82"/>
    </row>
    <row r="13" spans="1:12" x14ac:dyDescent="0.2">
      <c r="A13" s="67"/>
      <c r="B13" s="67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2">
      <c r="A14" s="82"/>
      <c r="B14" s="82"/>
      <c r="C14" s="82">
        <f>4*1500+2*1300-6*500</f>
        <v>5600</v>
      </c>
      <c r="D14" s="82"/>
      <c r="E14" s="82"/>
      <c r="F14" s="82"/>
      <c r="G14" s="82"/>
      <c r="H14" s="82"/>
      <c r="I14" s="82"/>
      <c r="J14" s="82"/>
      <c r="K14" s="82"/>
      <c r="L14" s="82"/>
    </row>
    <row r="15" spans="1:12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</row>
    <row r="16" spans="1:12" x14ac:dyDescent="0.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</row>
    <row r="17" spans="1:12" x14ac:dyDescent="0.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1:12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</sheetData>
  <customSheetViews>
    <customSheetView guid="{60AD6930-90FF-49B8-BD03-B305983BB09F}">
      <selection activeCell="C4" sqref="C4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showGridLines="0" view="pageLayout" workbookViewId="0">
      <selection activeCell="A8" sqref="A8"/>
    </sheetView>
  </sheetViews>
  <sheetFormatPr baseColWidth="10" defaultColWidth="9.83203125" defaultRowHeight="15" customHeight="1" x14ac:dyDescent="0.15"/>
  <cols>
    <col min="1" max="1" width="32" customWidth="1"/>
    <col min="2" max="2" width="15.5" customWidth="1"/>
    <col min="3" max="3" width="26.33203125" customWidth="1"/>
    <col min="4" max="4" width="10.1640625" bestFit="1" customWidth="1"/>
    <col min="5" max="5" width="15.1640625" customWidth="1"/>
    <col min="8" max="8" width="33" customWidth="1"/>
    <col min="9" max="9" width="23.6640625" customWidth="1"/>
  </cols>
  <sheetData>
    <row r="1" spans="1:9" ht="23.25" customHeight="1" x14ac:dyDescent="0.25">
      <c r="A1" s="96" t="s">
        <v>58</v>
      </c>
      <c r="B1" s="96"/>
      <c r="C1" s="82"/>
      <c r="D1" s="82"/>
      <c r="E1" s="82"/>
      <c r="F1" s="82"/>
      <c r="G1" s="82"/>
      <c r="H1" s="82"/>
      <c r="I1" s="82"/>
    </row>
    <row r="2" spans="1:9" ht="18" customHeight="1" thickBot="1" x14ac:dyDescent="0.25">
      <c r="A2" s="39"/>
      <c r="B2" s="39"/>
      <c r="C2" s="39"/>
      <c r="D2" s="39"/>
      <c r="E2" s="82"/>
      <c r="F2" s="82"/>
      <c r="G2" s="82"/>
      <c r="H2" s="82"/>
      <c r="I2" s="82"/>
    </row>
    <row r="3" spans="1:9" ht="17" thickBot="1" x14ac:dyDescent="0.25">
      <c r="A3" s="145" t="s">
        <v>17</v>
      </c>
      <c r="B3" s="146" t="s">
        <v>18</v>
      </c>
      <c r="C3" s="147" t="s">
        <v>52</v>
      </c>
      <c r="D3" s="161" t="s">
        <v>73</v>
      </c>
      <c r="E3" s="161"/>
      <c r="F3" s="82"/>
      <c r="G3" s="82"/>
      <c r="H3" s="3"/>
      <c r="I3" s="3"/>
    </row>
    <row r="4" spans="1:9" x14ac:dyDescent="0.2">
      <c r="A4" s="105"/>
      <c r="B4" s="116"/>
      <c r="C4" s="106"/>
      <c r="D4" s="148"/>
      <c r="E4" s="149"/>
      <c r="F4" s="82"/>
      <c r="G4" s="167"/>
      <c r="H4" s="163" t="s">
        <v>1</v>
      </c>
      <c r="I4" s="6">
        <f>Events!H2</f>
        <v>62755</v>
      </c>
    </row>
    <row r="5" spans="1:9" ht="36" customHeight="1" x14ac:dyDescent="0.2">
      <c r="A5" s="110" t="s">
        <v>66</v>
      </c>
      <c r="B5" s="108">
        <v>19000</v>
      </c>
      <c r="C5" s="109" t="s">
        <v>60</v>
      </c>
      <c r="D5" s="150">
        <v>4000</v>
      </c>
      <c r="E5" s="151"/>
      <c r="F5" s="82"/>
      <c r="G5" s="167"/>
      <c r="H5" s="164" t="s">
        <v>3</v>
      </c>
      <c r="I5" s="38">
        <f>D16</f>
        <v>0</v>
      </c>
    </row>
    <row r="6" spans="1:9" ht="36" customHeight="1" x14ac:dyDescent="0.2">
      <c r="A6" s="107" t="s">
        <v>68</v>
      </c>
      <c r="B6" s="111">
        <f>600*3</f>
        <v>1800</v>
      </c>
      <c r="C6" s="109" t="s">
        <v>60</v>
      </c>
      <c r="D6" s="150">
        <f>B6*1.5</f>
        <v>2700</v>
      </c>
      <c r="E6" s="151"/>
      <c r="F6" s="82"/>
      <c r="G6" s="167"/>
      <c r="H6" s="165" t="s">
        <v>19</v>
      </c>
      <c r="I6" s="43">
        <f>'Living Expenses'!P6</f>
        <v>0</v>
      </c>
    </row>
    <row r="7" spans="1:9" ht="36" customHeight="1" x14ac:dyDescent="0.2">
      <c r="A7" s="107" t="s">
        <v>67</v>
      </c>
      <c r="B7" s="111">
        <f>1615*3</f>
        <v>4845</v>
      </c>
      <c r="C7" s="109" t="s">
        <v>60</v>
      </c>
      <c r="D7" s="150">
        <f>B7*1.5</f>
        <v>7267.5</v>
      </c>
      <c r="E7" s="151"/>
      <c r="F7" s="82"/>
      <c r="G7" s="167"/>
      <c r="H7" s="166" t="s">
        <v>5</v>
      </c>
      <c r="I7" s="71">
        <f>SUM(I4:I6)</f>
        <v>62755</v>
      </c>
    </row>
    <row r="8" spans="1:9" ht="36" customHeight="1" x14ac:dyDescent="0.2">
      <c r="A8" s="107" t="s">
        <v>69</v>
      </c>
      <c r="B8" s="111">
        <f>900*5</f>
        <v>4500</v>
      </c>
      <c r="C8" s="112" t="s">
        <v>60</v>
      </c>
      <c r="D8" s="150">
        <f>B8*1.5</f>
        <v>6750</v>
      </c>
      <c r="E8" s="151"/>
      <c r="F8" s="82"/>
      <c r="G8" s="82"/>
      <c r="H8" s="44"/>
      <c r="I8" s="44"/>
    </row>
    <row r="9" spans="1:9" ht="36" customHeight="1" x14ac:dyDescent="0.2">
      <c r="A9" s="110" t="s">
        <v>72</v>
      </c>
      <c r="B9" s="108">
        <v>18000</v>
      </c>
      <c r="C9" s="112" t="s">
        <v>60</v>
      </c>
      <c r="D9" s="150">
        <f>18000</f>
        <v>18000</v>
      </c>
      <c r="E9" s="151"/>
      <c r="F9" s="82"/>
      <c r="G9" s="82"/>
      <c r="H9" s="82"/>
      <c r="I9" s="82"/>
    </row>
    <row r="10" spans="1:9" ht="36" customHeight="1" x14ac:dyDescent="0.2">
      <c r="A10" s="110" t="s">
        <v>74</v>
      </c>
      <c r="B10" s="108">
        <v>3000</v>
      </c>
      <c r="C10" s="112"/>
      <c r="D10" s="150">
        <v>3000</v>
      </c>
      <c r="E10" s="152"/>
      <c r="F10" s="162"/>
      <c r="G10" s="82"/>
      <c r="H10" s="82"/>
      <c r="I10" s="82"/>
    </row>
    <row r="11" spans="1:9" ht="36" customHeight="1" x14ac:dyDescent="0.2">
      <c r="A11" s="113"/>
      <c r="B11" s="108"/>
      <c r="C11" s="109"/>
      <c r="D11" s="150"/>
      <c r="E11" s="151"/>
      <c r="F11" s="82"/>
      <c r="G11" s="82"/>
      <c r="H11" s="82"/>
      <c r="I11" s="82"/>
    </row>
    <row r="12" spans="1:9" ht="36" customHeight="1" x14ac:dyDescent="0.2">
      <c r="A12" s="153"/>
      <c r="B12" s="108"/>
      <c r="C12" s="109"/>
      <c r="D12" s="150"/>
      <c r="E12" s="151"/>
      <c r="F12" s="82"/>
      <c r="G12" s="82"/>
      <c r="H12" s="82"/>
      <c r="I12" s="82"/>
    </row>
    <row r="13" spans="1:9" ht="36" customHeight="1" x14ac:dyDescent="0.2">
      <c r="A13" s="113"/>
      <c r="B13" s="114"/>
      <c r="C13" s="109"/>
      <c r="D13" s="150"/>
      <c r="E13" s="151"/>
      <c r="F13" s="82"/>
      <c r="G13" s="82"/>
      <c r="H13" s="82"/>
      <c r="I13" s="82"/>
    </row>
    <row r="14" spans="1:9" ht="36" customHeight="1" thickBot="1" x14ac:dyDescent="0.25">
      <c r="A14" s="117"/>
      <c r="B14" s="118"/>
      <c r="C14" s="115"/>
      <c r="D14" s="154"/>
      <c r="E14" s="151"/>
      <c r="F14" s="82"/>
      <c r="G14" s="82"/>
      <c r="H14" s="82"/>
      <c r="I14" s="82"/>
    </row>
    <row r="15" spans="1:9" ht="36" customHeight="1" thickBot="1" x14ac:dyDescent="0.25">
      <c r="A15" s="156" t="s">
        <v>53</v>
      </c>
      <c r="B15" s="157"/>
      <c r="C15" s="157"/>
      <c r="D15" s="158">
        <f>SUM(D5:D14)</f>
        <v>41717.5</v>
      </c>
      <c r="E15" s="155"/>
      <c r="F15" s="82"/>
      <c r="G15" s="82"/>
      <c r="H15" s="82"/>
      <c r="I15" s="82"/>
    </row>
    <row r="16" spans="1:9" ht="16" thickBot="1" x14ac:dyDescent="0.25">
      <c r="A16" s="156"/>
      <c r="B16" s="157"/>
      <c r="C16" s="157"/>
      <c r="D16" s="158"/>
      <c r="E16" s="159"/>
      <c r="F16" s="82"/>
      <c r="G16" s="82"/>
      <c r="H16" s="82"/>
      <c r="I16" s="82"/>
    </row>
    <row r="17" spans="1:9" x14ac:dyDescent="0.2">
      <c r="A17" s="67"/>
      <c r="B17" s="67"/>
      <c r="C17" s="67"/>
      <c r="D17" s="67"/>
      <c r="E17" s="82"/>
      <c r="F17" s="82"/>
      <c r="G17" s="82"/>
      <c r="H17" s="82"/>
      <c r="I17" s="82"/>
    </row>
    <row r="18" spans="1:9" x14ac:dyDescent="0.2">
      <c r="A18" s="3"/>
      <c r="C18" s="3"/>
      <c r="D18" s="3"/>
      <c r="E18" s="82"/>
      <c r="F18" s="82"/>
      <c r="G18" s="82"/>
      <c r="H18" s="82"/>
      <c r="I18" s="82"/>
    </row>
    <row r="19" spans="1:9" x14ac:dyDescent="0.2">
      <c r="A19" s="4"/>
      <c r="B19" s="44"/>
      <c r="C19" s="44"/>
      <c r="D19" s="50"/>
      <c r="E19" s="8"/>
      <c r="F19" s="82"/>
      <c r="G19" s="82"/>
      <c r="H19" s="82"/>
      <c r="I19" s="82"/>
    </row>
    <row r="20" spans="1:9" x14ac:dyDescent="0.2">
      <c r="A20" s="25"/>
      <c r="C20" s="82"/>
      <c r="D20" s="12"/>
      <c r="E20" s="8"/>
      <c r="F20" s="82"/>
      <c r="G20" s="82"/>
      <c r="H20" s="82"/>
      <c r="I20" s="82"/>
    </row>
    <row r="21" spans="1:9" x14ac:dyDescent="0.2">
      <c r="A21" s="8"/>
      <c r="B21" s="82"/>
      <c r="C21" s="82"/>
      <c r="D21" s="12"/>
      <c r="E21" s="8"/>
      <c r="F21" s="82"/>
      <c r="G21" s="82"/>
      <c r="H21" s="82"/>
      <c r="I21" s="82"/>
    </row>
    <row r="22" spans="1:9" x14ac:dyDescent="0.2">
      <c r="A22" s="8"/>
      <c r="C22" s="82"/>
      <c r="D22" s="12"/>
      <c r="E22" s="8"/>
      <c r="F22" s="82"/>
      <c r="G22" s="82"/>
      <c r="H22" s="82"/>
      <c r="I22" s="82"/>
    </row>
    <row r="23" spans="1:9" x14ac:dyDescent="0.2">
      <c r="A23" s="8"/>
      <c r="B23" s="82"/>
      <c r="C23" s="82"/>
      <c r="D23" s="12"/>
      <c r="E23" s="8"/>
      <c r="F23" s="82"/>
      <c r="G23" s="82"/>
      <c r="H23" s="82"/>
      <c r="I23" s="82"/>
    </row>
    <row r="24" spans="1:9" x14ac:dyDescent="0.2">
      <c r="A24" s="8"/>
      <c r="B24" s="82"/>
      <c r="C24" s="82"/>
      <c r="D24" s="12"/>
      <c r="E24" s="8"/>
      <c r="F24" s="82"/>
      <c r="G24" s="82"/>
      <c r="H24" s="82"/>
      <c r="I24" s="82"/>
    </row>
    <row r="25" spans="1:9" x14ac:dyDescent="0.2">
      <c r="A25" s="8"/>
      <c r="B25" s="82"/>
      <c r="C25" s="82"/>
      <c r="D25" s="12"/>
      <c r="E25" s="8"/>
      <c r="F25" s="82"/>
      <c r="G25" s="82"/>
      <c r="H25" s="82"/>
      <c r="I25" s="82"/>
    </row>
    <row r="26" spans="1:9" x14ac:dyDescent="0.2">
      <c r="A26" s="8"/>
      <c r="B26" s="82"/>
      <c r="C26" s="82"/>
      <c r="D26" s="12"/>
      <c r="E26" s="8"/>
      <c r="F26" s="82"/>
      <c r="G26" s="82"/>
      <c r="H26" s="82"/>
      <c r="I26" s="82"/>
    </row>
    <row r="27" spans="1:9" x14ac:dyDescent="0.2">
      <c r="A27" s="75"/>
      <c r="B27" s="3"/>
      <c r="C27" s="3"/>
      <c r="D27" s="92"/>
      <c r="E27" s="8"/>
      <c r="F27" s="82"/>
      <c r="G27" s="82"/>
      <c r="H27" s="82"/>
      <c r="I27" s="82"/>
    </row>
    <row r="28" spans="1:9" ht="13" x14ac:dyDescent="0.15"/>
    <row r="29" spans="1:9" ht="13" x14ac:dyDescent="0.15"/>
    <row r="30" spans="1:9" ht="13" x14ac:dyDescent="0.15"/>
    <row r="31" spans="1:9" ht="13" x14ac:dyDescent="0.15"/>
    <row r="32" spans="1:9" ht="13" x14ac:dyDescent="0.15"/>
    <row r="33" spans="2:2" ht="13" x14ac:dyDescent="0.15"/>
    <row r="34" spans="2:2" ht="14" x14ac:dyDescent="0.15">
      <c r="B34" t="s">
        <v>51</v>
      </c>
    </row>
  </sheetData>
  <customSheetViews>
    <customSheetView guid="{60AD6930-90FF-49B8-BD03-B305983BB09F}" showPageBreaks="1" showGridLines="0" printArea="1" view="pageLayout">
      <selection activeCell="B13" sqref="B13"/>
      <pageMargins left="0.7" right="0.7" top="0.75" bottom="0.75" header="0.3" footer="0.3"/>
      <pageSetup orientation="landscape" verticalDpi="1200"/>
    </customSheetView>
  </customSheetViews>
  <phoneticPr fontId="130" type="noConversion"/>
  <pageMargins left="0.7" right="0.7" top="0.75" bottom="0.75" header="0.3" footer="0.3"/>
  <pageSetup orientation="landscape" verticalDpi="1200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2"/>
  <sheetViews>
    <sheetView topLeftCell="A11" workbookViewId="0">
      <selection activeCell="A18" sqref="A18"/>
    </sheetView>
  </sheetViews>
  <sheetFormatPr baseColWidth="10" defaultColWidth="9.83203125" defaultRowHeight="15" customHeight="1" x14ac:dyDescent="0.15"/>
  <cols>
    <col min="1" max="1" width="37.5" customWidth="1"/>
    <col min="2" max="2" width="13.83203125" customWidth="1"/>
    <col min="3" max="3" width="12.33203125" customWidth="1"/>
    <col min="4" max="9" width="11.33203125" customWidth="1"/>
    <col min="10" max="10" width="15" customWidth="1"/>
    <col min="11" max="11" width="11.5" customWidth="1"/>
    <col min="12" max="12" width="15.83203125" customWidth="1"/>
    <col min="13" max="13" width="12.83203125" customWidth="1"/>
    <col min="15" max="15" width="36.5" customWidth="1"/>
    <col min="16" max="16" width="18.1640625" customWidth="1"/>
  </cols>
  <sheetData>
    <row r="1" spans="1:16" ht="22.5" customHeight="1" x14ac:dyDescent="0.25">
      <c r="A1" s="96" t="s">
        <v>21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2.5" customHeight="1" x14ac:dyDescent="0.25">
      <c r="A2" s="96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8" customHeight="1" x14ac:dyDescent="0.25">
      <c r="A3" s="88" t="s">
        <v>135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2"/>
      <c r="O3" s="3"/>
      <c r="P3" s="3"/>
    </row>
    <row r="4" spans="1:16" ht="18" customHeight="1" x14ac:dyDescent="0.2">
      <c r="A4" s="81" t="s">
        <v>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9"/>
      <c r="N4" s="68"/>
      <c r="O4" s="35" t="s">
        <v>1</v>
      </c>
      <c r="P4" s="6">
        <f>Events!H2</f>
        <v>62755</v>
      </c>
    </row>
    <row r="5" spans="1:16" ht="18" customHeight="1" x14ac:dyDescent="0.2">
      <c r="A5" s="85" t="s">
        <v>22</v>
      </c>
      <c r="B5" s="43" t="s">
        <v>23</v>
      </c>
      <c r="C5" s="43" t="s">
        <v>24</v>
      </c>
      <c r="D5" s="43" t="s">
        <v>25</v>
      </c>
      <c r="E5" s="43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57" t="s">
        <v>34</v>
      </c>
      <c r="N5" s="68"/>
      <c r="O5" s="19" t="s">
        <v>3</v>
      </c>
      <c r="P5" s="43">
        <f>'Equipment &amp; Misc.'!I5</f>
        <v>0</v>
      </c>
    </row>
    <row r="6" spans="1:16" ht="18" customHeight="1" x14ac:dyDescent="0.2">
      <c r="A6" s="40" t="s">
        <v>35</v>
      </c>
      <c r="B6" s="53"/>
      <c r="C6" s="97"/>
      <c r="D6" s="97"/>
      <c r="E6" s="97"/>
      <c r="F6" s="97"/>
      <c r="G6" s="97"/>
      <c r="H6" s="97"/>
      <c r="I6" s="97"/>
      <c r="J6" s="97"/>
      <c r="K6" s="97"/>
      <c r="L6" s="97"/>
      <c r="M6" s="33"/>
      <c r="N6" s="68"/>
      <c r="O6" s="45" t="s">
        <v>19</v>
      </c>
      <c r="P6" s="6">
        <f>SUM((N16+N31))</f>
        <v>0</v>
      </c>
    </row>
    <row r="7" spans="1:16" ht="18" customHeight="1" x14ac:dyDescent="0.2">
      <c r="A7" s="68" t="s">
        <v>10</v>
      </c>
      <c r="B7" s="59"/>
      <c r="C7" s="5"/>
      <c r="D7" s="5"/>
      <c r="E7" s="5"/>
      <c r="F7" s="5"/>
      <c r="G7" s="5"/>
      <c r="H7" s="5"/>
      <c r="I7" s="5"/>
      <c r="J7" s="5"/>
      <c r="K7" s="5"/>
      <c r="L7" s="5"/>
      <c r="M7" s="18"/>
      <c r="N7" s="68"/>
      <c r="O7" s="46" t="s">
        <v>5</v>
      </c>
      <c r="P7" s="71">
        <f>SUM(P4:P6)</f>
        <v>62755</v>
      </c>
    </row>
    <row r="8" spans="1:16" ht="18" customHeight="1" x14ac:dyDescent="0.2">
      <c r="A8" s="68"/>
      <c r="B8" s="59"/>
      <c r="C8" s="5"/>
      <c r="D8" s="5"/>
      <c r="E8" s="5"/>
      <c r="F8" s="5"/>
      <c r="G8" s="5"/>
      <c r="H8" s="5"/>
      <c r="I8" s="5"/>
      <c r="J8" s="5"/>
      <c r="K8" s="5"/>
      <c r="L8" s="5"/>
      <c r="M8" s="18"/>
      <c r="N8" s="8"/>
      <c r="O8" s="44"/>
      <c r="P8" s="44"/>
    </row>
    <row r="9" spans="1:16" ht="18" customHeight="1" x14ac:dyDescent="0.2">
      <c r="A9" s="68"/>
      <c r="B9" s="59"/>
      <c r="C9" s="5"/>
      <c r="D9" s="5"/>
      <c r="E9" s="5"/>
      <c r="F9" s="5"/>
      <c r="G9" s="5"/>
      <c r="H9" s="5"/>
      <c r="I9" s="5"/>
      <c r="J9" s="5"/>
      <c r="K9" s="5"/>
      <c r="L9" s="5"/>
      <c r="M9" s="18"/>
      <c r="N9" s="8"/>
      <c r="O9" s="82"/>
      <c r="P9" s="82"/>
    </row>
    <row r="10" spans="1:16" ht="18" customHeight="1" x14ac:dyDescent="0.2">
      <c r="A10" s="68"/>
      <c r="B10" s="59"/>
      <c r="C10" s="5"/>
      <c r="D10" s="5"/>
      <c r="E10" s="5"/>
      <c r="F10" s="5"/>
      <c r="G10" s="5"/>
      <c r="H10" s="5"/>
      <c r="I10" s="5"/>
      <c r="J10" s="5"/>
      <c r="K10" s="5"/>
      <c r="L10" s="5"/>
      <c r="M10" s="18"/>
      <c r="N10" s="8"/>
      <c r="O10" s="82"/>
      <c r="P10" s="82"/>
    </row>
    <row r="11" spans="1:16" ht="18" customHeight="1" x14ac:dyDescent="0.2">
      <c r="A11" s="68"/>
      <c r="B11" s="59"/>
      <c r="C11" s="5"/>
      <c r="D11" s="5"/>
      <c r="E11" s="5"/>
      <c r="F11" s="5"/>
      <c r="G11" s="5"/>
      <c r="H11" s="5"/>
      <c r="I11" s="5"/>
      <c r="J11" s="5"/>
      <c r="K11" s="5"/>
      <c r="L11" s="5"/>
      <c r="M11" s="18"/>
      <c r="N11" s="8"/>
      <c r="O11" s="82"/>
      <c r="P11" s="82"/>
    </row>
    <row r="12" spans="1:16" ht="18" customHeight="1" x14ac:dyDescent="0.2">
      <c r="A12" s="68"/>
      <c r="B12" s="59"/>
      <c r="C12" s="5"/>
      <c r="D12" s="5"/>
      <c r="E12" s="5"/>
      <c r="F12" s="5"/>
      <c r="G12" s="5"/>
      <c r="H12" s="5"/>
      <c r="I12" s="5"/>
      <c r="J12" s="5"/>
      <c r="K12" s="5"/>
      <c r="L12" s="5"/>
      <c r="M12" s="18"/>
      <c r="N12" s="8"/>
      <c r="O12" s="82"/>
      <c r="P12" s="82"/>
    </row>
    <row r="13" spans="1:16" ht="18" customHeight="1" x14ac:dyDescent="0.2">
      <c r="A13" s="68"/>
      <c r="B13" s="59"/>
      <c r="C13" s="5"/>
      <c r="D13" s="5"/>
      <c r="E13" s="5"/>
      <c r="F13" s="5"/>
      <c r="G13" s="5"/>
      <c r="H13" s="5"/>
      <c r="I13" s="5"/>
      <c r="J13" s="5"/>
      <c r="K13" s="5"/>
      <c r="L13" s="5"/>
      <c r="M13" s="18"/>
      <c r="N13" s="8"/>
      <c r="O13" s="82"/>
      <c r="P13" s="82"/>
    </row>
    <row r="14" spans="1:16" ht="18" customHeight="1" x14ac:dyDescent="0.2">
      <c r="A14" s="68"/>
      <c r="B14" s="59"/>
      <c r="C14" s="5"/>
      <c r="D14" s="5"/>
      <c r="E14" s="5"/>
      <c r="F14" s="5"/>
      <c r="G14" s="5"/>
      <c r="H14" s="5"/>
      <c r="I14" s="5"/>
      <c r="J14" s="5"/>
      <c r="K14" s="5"/>
      <c r="L14" s="5"/>
      <c r="M14" s="18"/>
      <c r="N14" s="8"/>
      <c r="O14" s="82"/>
      <c r="P14" s="82"/>
    </row>
    <row r="15" spans="1:16" ht="18" customHeight="1" x14ac:dyDescent="0.2">
      <c r="A15" s="76"/>
      <c r="B15" s="20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80"/>
      <c r="N15" s="72"/>
      <c r="O15" s="82"/>
      <c r="P15" s="82"/>
    </row>
    <row r="16" spans="1:16" ht="18" customHeight="1" x14ac:dyDescent="0.2">
      <c r="A16" s="10" t="s">
        <v>16</v>
      </c>
      <c r="B16" s="84">
        <f t="shared" ref="B16:M16" si="0">SUM(B6:B15)</f>
        <v>0</v>
      </c>
      <c r="C16" s="84">
        <f t="shared" si="0"/>
        <v>0</v>
      </c>
      <c r="D16" s="84">
        <f t="shared" si="0"/>
        <v>0</v>
      </c>
      <c r="E16" s="84">
        <f t="shared" si="0"/>
        <v>0</v>
      </c>
      <c r="F16" s="84">
        <f t="shared" si="0"/>
        <v>0</v>
      </c>
      <c r="G16" s="84">
        <f t="shared" si="0"/>
        <v>0</v>
      </c>
      <c r="H16" s="84">
        <f t="shared" si="0"/>
        <v>0</v>
      </c>
      <c r="I16" s="84">
        <f t="shared" si="0"/>
        <v>0</v>
      </c>
      <c r="J16" s="84">
        <f t="shared" si="0"/>
        <v>0</v>
      </c>
      <c r="K16" s="84">
        <f t="shared" si="0"/>
        <v>0</v>
      </c>
      <c r="L16" s="84">
        <f t="shared" si="0"/>
        <v>0</v>
      </c>
      <c r="M16" s="73">
        <f t="shared" si="0"/>
        <v>0</v>
      </c>
      <c r="N16" s="94">
        <f>SUM(B16:M16)</f>
        <v>0</v>
      </c>
      <c r="O16" s="8"/>
      <c r="P16" s="82"/>
    </row>
    <row r="17" spans="1:16" ht="18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82"/>
      <c r="P17" s="82"/>
    </row>
    <row r="18" spans="1:16" ht="18" customHeight="1" x14ac:dyDescent="0.25">
      <c r="A18" s="88" t="s">
        <v>136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2"/>
      <c r="O18" s="82"/>
      <c r="P18" s="82"/>
    </row>
    <row r="19" spans="1:16" ht="18" customHeight="1" x14ac:dyDescent="0.2">
      <c r="A19" s="8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9"/>
      <c r="N19" s="8"/>
      <c r="O19" s="82"/>
      <c r="P19" s="82"/>
    </row>
    <row r="20" spans="1:16" ht="18" customHeight="1" x14ac:dyDescent="0.2">
      <c r="A20" s="85" t="s">
        <v>22</v>
      </c>
      <c r="B20" s="43" t="s">
        <v>23</v>
      </c>
      <c r="C20" s="43" t="s">
        <v>24</v>
      </c>
      <c r="D20" s="43" t="s">
        <v>25</v>
      </c>
      <c r="E20" s="43" t="s">
        <v>26</v>
      </c>
      <c r="F20" s="43" t="s">
        <v>27</v>
      </c>
      <c r="G20" s="43" t="s">
        <v>28</v>
      </c>
      <c r="H20" s="43" t="s">
        <v>29</v>
      </c>
      <c r="I20" s="43" t="s">
        <v>30</v>
      </c>
      <c r="J20" s="43" t="s">
        <v>31</v>
      </c>
      <c r="K20" s="43" t="s">
        <v>32</v>
      </c>
      <c r="L20" s="43" t="s">
        <v>33</v>
      </c>
      <c r="M20" s="57" t="s">
        <v>34</v>
      </c>
      <c r="N20" s="8"/>
      <c r="O20" s="82"/>
      <c r="P20" s="82"/>
    </row>
    <row r="21" spans="1:16" ht="18" customHeight="1" x14ac:dyDescent="0.2">
      <c r="A21" s="40" t="s">
        <v>35</v>
      </c>
      <c r="B21" s="53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33"/>
      <c r="N21" s="8"/>
      <c r="O21" s="82"/>
      <c r="P21" s="82"/>
    </row>
    <row r="22" spans="1:16" ht="18" customHeight="1" x14ac:dyDescent="0.2">
      <c r="A22" s="68" t="s">
        <v>10</v>
      </c>
      <c r="B22" s="59"/>
      <c r="C22" s="5"/>
      <c r="D22" s="5"/>
      <c r="E22" s="5"/>
      <c r="F22" s="5"/>
      <c r="G22" s="5"/>
      <c r="H22" s="5"/>
      <c r="I22" s="5"/>
      <c r="J22" s="5"/>
      <c r="K22" s="5"/>
      <c r="L22" s="5"/>
      <c r="M22" s="18"/>
      <c r="N22" s="8"/>
      <c r="O22" s="82"/>
      <c r="P22" s="82"/>
    </row>
    <row r="23" spans="1:16" ht="18" customHeight="1" x14ac:dyDescent="0.2">
      <c r="A23" s="68"/>
      <c r="B23" s="59"/>
      <c r="C23" s="5"/>
      <c r="D23" s="5"/>
      <c r="E23" s="5"/>
      <c r="F23" s="5"/>
      <c r="G23" s="5"/>
      <c r="H23" s="5"/>
      <c r="I23" s="5"/>
      <c r="J23" s="5"/>
      <c r="K23" s="5"/>
      <c r="L23" s="5"/>
      <c r="M23" s="18"/>
      <c r="N23" s="8"/>
      <c r="O23" s="82"/>
      <c r="P23" s="82"/>
    </row>
    <row r="24" spans="1:16" ht="18" customHeight="1" x14ac:dyDescent="0.2">
      <c r="A24" s="68"/>
      <c r="B24" s="59"/>
      <c r="C24" s="5"/>
      <c r="D24" s="5"/>
      <c r="E24" s="5"/>
      <c r="F24" s="5"/>
      <c r="G24" s="5"/>
      <c r="H24" s="5"/>
      <c r="I24" s="5"/>
      <c r="J24" s="5"/>
      <c r="K24" s="5"/>
      <c r="L24" s="5"/>
      <c r="M24" s="18"/>
      <c r="N24" s="8"/>
      <c r="O24" s="82"/>
      <c r="P24" s="82"/>
    </row>
    <row r="25" spans="1:16" ht="18" customHeight="1" x14ac:dyDescent="0.2">
      <c r="A25" s="68"/>
      <c r="B25" s="59"/>
      <c r="C25" s="5"/>
      <c r="D25" s="5"/>
      <c r="E25" s="5"/>
      <c r="F25" s="5"/>
      <c r="G25" s="5"/>
      <c r="H25" s="5"/>
      <c r="I25" s="5"/>
      <c r="J25" s="5"/>
      <c r="K25" s="5"/>
      <c r="L25" s="5"/>
      <c r="M25" s="18"/>
      <c r="N25" s="8"/>
      <c r="O25" s="82"/>
      <c r="P25" s="82"/>
    </row>
    <row r="26" spans="1:16" ht="18" customHeight="1" x14ac:dyDescent="0.2">
      <c r="A26" s="68"/>
      <c r="B26" s="59"/>
      <c r="C26" s="5"/>
      <c r="D26" s="5"/>
      <c r="E26" s="5"/>
      <c r="F26" s="5"/>
      <c r="G26" s="5"/>
      <c r="H26" s="5"/>
      <c r="I26" s="5"/>
      <c r="J26" s="5"/>
      <c r="K26" s="5"/>
      <c r="L26" s="5"/>
      <c r="M26" s="18"/>
      <c r="N26" s="8"/>
      <c r="O26" s="82"/>
      <c r="P26" s="82"/>
    </row>
    <row r="27" spans="1:16" ht="18" customHeight="1" x14ac:dyDescent="0.2">
      <c r="A27" s="68"/>
      <c r="B27" s="59"/>
      <c r="C27" s="5"/>
      <c r="D27" s="5"/>
      <c r="E27" s="5"/>
      <c r="F27" s="5"/>
      <c r="G27" s="5"/>
      <c r="H27" s="5"/>
      <c r="I27" s="5"/>
      <c r="J27" s="5"/>
      <c r="K27" s="5"/>
      <c r="L27" s="5"/>
      <c r="M27" s="18"/>
      <c r="N27" s="8"/>
      <c r="O27" s="82"/>
      <c r="P27" s="82"/>
    </row>
    <row r="28" spans="1:16" ht="18" customHeight="1" x14ac:dyDescent="0.2">
      <c r="A28" s="68"/>
      <c r="B28" s="59"/>
      <c r="C28" s="5"/>
      <c r="D28" s="5"/>
      <c r="E28" s="5"/>
      <c r="F28" s="5"/>
      <c r="G28" s="5"/>
      <c r="H28" s="5"/>
      <c r="I28" s="5"/>
      <c r="J28" s="5"/>
      <c r="K28" s="5"/>
      <c r="L28" s="5"/>
      <c r="M28" s="18"/>
      <c r="N28" s="8"/>
      <c r="O28" s="82"/>
      <c r="P28" s="82"/>
    </row>
    <row r="29" spans="1:16" ht="18" customHeight="1" x14ac:dyDescent="0.2">
      <c r="A29" s="68"/>
      <c r="B29" s="59"/>
      <c r="C29" s="5"/>
      <c r="D29" s="5"/>
      <c r="E29" s="5"/>
      <c r="F29" s="5"/>
      <c r="G29" s="5"/>
      <c r="H29" s="5"/>
      <c r="I29" s="5"/>
      <c r="J29" s="5"/>
      <c r="K29" s="5"/>
      <c r="L29" s="5"/>
      <c r="M29" s="18"/>
      <c r="N29" s="8"/>
      <c r="O29" s="82"/>
      <c r="P29" s="82"/>
    </row>
    <row r="30" spans="1:16" ht="18" customHeight="1" x14ac:dyDescent="0.2">
      <c r="A30" s="76"/>
      <c r="B30" s="20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80"/>
      <c r="N30" s="72"/>
      <c r="O30" s="82"/>
      <c r="P30" s="82"/>
    </row>
    <row r="31" spans="1:16" ht="18" customHeight="1" x14ac:dyDescent="0.2">
      <c r="A31" s="10" t="s">
        <v>16</v>
      </c>
      <c r="B31" s="84">
        <f t="shared" ref="B31:M31" si="1">SUM(B21:B30)</f>
        <v>0</v>
      </c>
      <c r="C31" s="84">
        <f t="shared" si="1"/>
        <v>0</v>
      </c>
      <c r="D31" s="84">
        <f t="shared" si="1"/>
        <v>0</v>
      </c>
      <c r="E31" s="84">
        <f t="shared" si="1"/>
        <v>0</v>
      </c>
      <c r="F31" s="84">
        <f t="shared" si="1"/>
        <v>0</v>
      </c>
      <c r="G31" s="84">
        <f t="shared" si="1"/>
        <v>0</v>
      </c>
      <c r="H31" s="84">
        <f t="shared" si="1"/>
        <v>0</v>
      </c>
      <c r="I31" s="84">
        <f t="shared" si="1"/>
        <v>0</v>
      </c>
      <c r="J31" s="84">
        <f t="shared" si="1"/>
        <v>0</v>
      </c>
      <c r="K31" s="84">
        <f t="shared" si="1"/>
        <v>0</v>
      </c>
      <c r="L31" s="84">
        <f t="shared" si="1"/>
        <v>0</v>
      </c>
      <c r="M31" s="73">
        <f t="shared" si="1"/>
        <v>0</v>
      </c>
      <c r="N31" s="94">
        <f>SUM(B31:M31)</f>
        <v>0</v>
      </c>
      <c r="O31" s="8"/>
      <c r="P31" s="82"/>
    </row>
    <row r="32" spans="1:16" ht="18" customHeight="1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82"/>
      <c r="P32" s="82"/>
    </row>
  </sheetData>
  <customSheetViews>
    <customSheetView guid="{60AD6930-90FF-49B8-BD03-B305983BB09F}">
      <selection activeCell="A4" sqref="A4"/>
      <pageMargins left="0.7" right="0.7" top="0.75" bottom="0.75" header="0.3" footer="0.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showGridLines="0" workbookViewId="0">
      <selection activeCell="A20" sqref="A20:A27"/>
    </sheetView>
  </sheetViews>
  <sheetFormatPr baseColWidth="10" defaultColWidth="9.83203125" defaultRowHeight="15" customHeight="1" x14ac:dyDescent="0.15"/>
  <cols>
    <col min="1" max="1" width="42.5" customWidth="1"/>
    <col min="2" max="3" width="16.83203125" customWidth="1"/>
    <col min="4" max="4" width="15" customWidth="1"/>
    <col min="5" max="5" width="26" customWidth="1"/>
  </cols>
  <sheetData>
    <row r="1" spans="1:6" x14ac:dyDescent="0.2">
      <c r="A1" s="82"/>
      <c r="B1" s="82"/>
      <c r="C1" s="82"/>
      <c r="D1" s="82"/>
      <c r="E1" s="82"/>
      <c r="F1" s="82"/>
    </row>
    <row r="2" spans="1:6" x14ac:dyDescent="0.2">
      <c r="A2" s="82"/>
      <c r="B2" s="82"/>
      <c r="C2" s="82"/>
      <c r="D2" s="82"/>
      <c r="E2" s="82"/>
      <c r="F2" s="82"/>
    </row>
    <row r="3" spans="1:6" ht="15.75" customHeight="1" x14ac:dyDescent="0.2">
      <c r="A3" s="39"/>
      <c r="B3" s="39"/>
      <c r="C3" s="39"/>
      <c r="D3" s="39"/>
      <c r="E3" s="82"/>
      <c r="F3" s="82"/>
    </row>
    <row r="4" spans="1:6" ht="21.75" customHeight="1" x14ac:dyDescent="0.2">
      <c r="A4" s="93" t="s">
        <v>40</v>
      </c>
      <c r="B4" s="69"/>
      <c r="C4" s="69"/>
      <c r="D4" s="79"/>
      <c r="E4" s="8"/>
      <c r="F4" s="82"/>
    </row>
    <row r="5" spans="1:6" ht="21.75" customHeight="1" x14ac:dyDescent="0.2">
      <c r="A5" s="78" t="s">
        <v>41</v>
      </c>
      <c r="B5" s="99" t="s">
        <v>42</v>
      </c>
      <c r="C5" s="99" t="s">
        <v>43</v>
      </c>
      <c r="D5" s="78" t="s">
        <v>44</v>
      </c>
      <c r="E5" s="54"/>
      <c r="F5" s="82"/>
    </row>
    <row r="6" spans="1:6" ht="21.75" customHeight="1" x14ac:dyDescent="0.2">
      <c r="A6" s="261" t="s">
        <v>137</v>
      </c>
      <c r="B6" s="104"/>
      <c r="C6" s="104"/>
      <c r="D6" s="83"/>
      <c r="E6" s="54"/>
      <c r="F6" s="82"/>
    </row>
    <row r="7" spans="1:6" ht="21.75" customHeight="1" x14ac:dyDescent="0.2">
      <c r="A7" s="42"/>
      <c r="B7" s="48"/>
      <c r="C7" s="60"/>
      <c r="D7" s="60"/>
      <c r="E7" s="54"/>
      <c r="F7" s="82"/>
    </row>
    <row r="8" spans="1:6" ht="21.75" customHeight="1" x14ac:dyDescent="0.2">
      <c r="A8" s="42"/>
      <c r="B8" s="90"/>
      <c r="C8" s="48"/>
      <c r="D8" s="60"/>
      <c r="E8" s="54"/>
      <c r="F8" s="82"/>
    </row>
    <row r="9" spans="1:6" ht="21.75" customHeight="1" x14ac:dyDescent="0.2">
      <c r="A9" s="42"/>
      <c r="B9" s="28"/>
      <c r="C9" s="60"/>
      <c r="D9" s="48"/>
      <c r="E9" s="54"/>
      <c r="F9" s="82"/>
    </row>
    <row r="10" spans="1:6" ht="21.75" customHeight="1" x14ac:dyDescent="0.2">
      <c r="A10" s="42"/>
      <c r="B10" s="101"/>
      <c r="C10" s="48"/>
      <c r="D10" s="95"/>
      <c r="E10" s="54"/>
      <c r="F10" s="82"/>
    </row>
    <row r="11" spans="1:6" ht="21.75" customHeight="1" x14ac:dyDescent="0.2">
      <c r="A11" s="42"/>
      <c r="B11" s="55"/>
      <c r="C11" s="60"/>
      <c r="D11" s="55"/>
      <c r="E11" s="54"/>
      <c r="F11" s="82"/>
    </row>
    <row r="12" spans="1:6" ht="21.75" customHeight="1" x14ac:dyDescent="0.2">
      <c r="A12" s="31"/>
      <c r="B12" s="103"/>
      <c r="C12" s="98"/>
      <c r="D12" s="98"/>
      <c r="E12" s="54"/>
      <c r="F12" s="82"/>
    </row>
    <row r="13" spans="1:6" ht="21.75" customHeight="1" x14ac:dyDescent="0.2">
      <c r="A13" s="31"/>
      <c r="B13" s="36"/>
      <c r="C13" s="98"/>
      <c r="D13" s="98"/>
      <c r="E13" s="54"/>
      <c r="F13" s="82"/>
    </row>
    <row r="14" spans="1:6" ht="20.25" customHeight="1" x14ac:dyDescent="0.2">
      <c r="A14" s="16" t="s">
        <v>46</v>
      </c>
      <c r="B14" s="70"/>
      <c r="C14" s="70"/>
      <c r="D14" s="70"/>
      <c r="E14" s="51"/>
      <c r="F14" s="82"/>
    </row>
    <row r="15" spans="1:6" ht="16.5" customHeight="1" x14ac:dyDescent="0.2">
      <c r="A15" s="91" t="s">
        <v>20</v>
      </c>
      <c r="B15" s="91"/>
      <c r="C15" s="47">
        <f>SUM(C6:C14)</f>
        <v>0</v>
      </c>
      <c r="D15" s="37">
        <f>SUM(D6:D14)</f>
        <v>0</v>
      </c>
      <c r="E15" s="13">
        <f>SUM(C15:D15)</f>
        <v>0</v>
      </c>
      <c r="F15" s="8"/>
    </row>
    <row r="16" spans="1:6" x14ac:dyDescent="0.2">
      <c r="A16" s="44"/>
      <c r="B16" s="44"/>
      <c r="C16" s="44"/>
      <c r="D16" s="44"/>
      <c r="E16" s="67"/>
      <c r="F16" s="82"/>
    </row>
    <row r="17" spans="1:6" x14ac:dyDescent="0.2">
      <c r="A17" s="62"/>
      <c r="B17" s="62"/>
      <c r="C17" s="62"/>
      <c r="D17" s="62"/>
      <c r="E17" s="62"/>
      <c r="F17" s="82"/>
    </row>
    <row r="18" spans="1:6" x14ac:dyDescent="0.2">
      <c r="A18" s="260" t="s">
        <v>47</v>
      </c>
      <c r="B18" s="260"/>
      <c r="C18" s="260"/>
      <c r="D18" s="260"/>
      <c r="E18" s="260"/>
      <c r="F18" s="82"/>
    </row>
    <row r="19" spans="1:6" ht="32.25" customHeight="1" x14ac:dyDescent="0.2">
      <c r="A19" s="262" t="s">
        <v>48</v>
      </c>
      <c r="B19" s="29" t="s">
        <v>49</v>
      </c>
      <c r="C19" s="89" t="s">
        <v>43</v>
      </c>
      <c r="D19" s="89" t="s">
        <v>44</v>
      </c>
      <c r="E19" s="29" t="s">
        <v>50</v>
      </c>
      <c r="F19" s="54"/>
    </row>
    <row r="20" spans="1:6" ht="21" customHeight="1" x14ac:dyDescent="0.2">
      <c r="A20" s="263"/>
      <c r="B20" s="87"/>
      <c r="C20" s="7"/>
      <c r="D20" s="7"/>
      <c r="E20" s="52"/>
      <c r="F20" s="54"/>
    </row>
    <row r="21" spans="1:6" ht="21" customHeight="1" x14ac:dyDescent="0.2">
      <c r="A21" s="264"/>
      <c r="B21" s="26"/>
      <c r="C21" s="102"/>
      <c r="D21" s="102"/>
      <c r="E21" s="32"/>
      <c r="F21" s="54"/>
    </row>
    <row r="22" spans="1:6" ht="21" customHeight="1" x14ac:dyDescent="0.2">
      <c r="A22" s="264"/>
      <c r="B22" s="5"/>
      <c r="C22" s="102"/>
      <c r="D22" s="11"/>
      <c r="E22" s="14"/>
      <c r="F22" s="54"/>
    </row>
    <row r="23" spans="1:6" ht="21" customHeight="1" x14ac:dyDescent="0.2">
      <c r="A23" s="264"/>
      <c r="B23" s="5"/>
      <c r="C23" s="102"/>
      <c r="D23" s="102"/>
      <c r="E23" s="14"/>
      <c r="F23" s="54"/>
    </row>
    <row r="24" spans="1:6" ht="21" customHeight="1" x14ac:dyDescent="0.2">
      <c r="A24" s="264"/>
      <c r="B24" s="5"/>
      <c r="C24" s="11"/>
      <c r="D24" s="102"/>
      <c r="E24" s="14"/>
      <c r="F24" s="54"/>
    </row>
    <row r="25" spans="1:6" ht="21" customHeight="1" x14ac:dyDescent="0.2">
      <c r="A25" s="264"/>
      <c r="B25" s="5"/>
      <c r="C25" s="11"/>
      <c r="D25" s="11"/>
      <c r="E25" s="32"/>
      <c r="F25" s="54"/>
    </row>
    <row r="26" spans="1:6" ht="21" customHeight="1" x14ac:dyDescent="0.2">
      <c r="A26" s="264"/>
      <c r="B26" s="5"/>
      <c r="C26" s="11"/>
      <c r="D26" s="11"/>
      <c r="E26" s="32"/>
      <c r="F26" s="54"/>
    </row>
    <row r="27" spans="1:6" ht="21" customHeight="1" x14ac:dyDescent="0.2">
      <c r="A27" s="264"/>
      <c r="B27" s="5"/>
      <c r="C27" s="11"/>
      <c r="D27" s="11"/>
      <c r="E27" s="5"/>
      <c r="F27" s="54"/>
    </row>
    <row r="28" spans="1:6" ht="15.75" customHeight="1" x14ac:dyDescent="0.2">
      <c r="A28" s="27" t="s">
        <v>45</v>
      </c>
      <c r="B28" s="27"/>
      <c r="C28" s="24"/>
      <c r="D28" s="24"/>
      <c r="E28" s="24"/>
      <c r="F28" s="54"/>
    </row>
    <row r="29" spans="1:6" ht="15.75" customHeight="1" x14ac:dyDescent="0.2">
      <c r="A29" s="1" t="s">
        <v>20</v>
      </c>
      <c r="B29" s="66"/>
      <c r="C29" s="74">
        <f>SUM(C20:C28)</f>
        <v>0</v>
      </c>
      <c r="D29" s="77">
        <f>SUM(D20:D28)</f>
        <v>0</v>
      </c>
      <c r="E29" s="56"/>
      <c r="F29" s="8"/>
    </row>
  </sheetData>
  <customSheetViews>
    <customSheetView guid="{60AD6930-90FF-49B8-BD03-B305983BB09F}" showGridLines="0">
      <selection activeCell="E3" sqref="E3"/>
      <pageMargins left="0.7" right="0.7" top="0.75" bottom="0.75" header="0.3" footer="0.3"/>
    </customSheetView>
  </customSheetViews>
  <mergeCells count="1">
    <mergeCell ref="A18:E1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Events</vt:lpstr>
      <vt:lpstr>Cost Reduction Options</vt:lpstr>
      <vt:lpstr>Equipment &amp; Misc.</vt:lpstr>
      <vt:lpstr>Living Expenses</vt:lpstr>
      <vt:lpstr>Funding Sources</vt:lpstr>
      <vt:lpstr>'Equipment &amp; Misc.'!Print_Area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Ramsay</dc:creator>
  <cp:lastModifiedBy>John Curtis</cp:lastModifiedBy>
  <cp:lastPrinted>2016-02-24T00:59:13Z</cp:lastPrinted>
  <dcterms:created xsi:type="dcterms:W3CDTF">2012-11-28T14:42:17Z</dcterms:created>
  <dcterms:modified xsi:type="dcterms:W3CDTF">2025-07-15T18:17:56Z</dcterms:modified>
</cp:coreProperties>
</file>